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TTMS-Simplification\Architecture\NFR\updated\"/>
    </mc:Choice>
  </mc:AlternateContent>
  <bookViews>
    <workbookView xWindow="0" yWindow="0" windowWidth="28800" windowHeight="12435" tabRatio="661" firstSheet="3" activeTab="5"/>
  </bookViews>
  <sheets>
    <sheet name="WAS-Inbound Event" sheetId="6" r:id="rId1"/>
    <sheet name="EventProcessing_Complexity" sheetId="11" r:id="rId2"/>
    <sheet name="Transactions" sheetId="7" r:id="rId3"/>
    <sheet name="Inbound Queue" sheetId="12" r:id="rId4"/>
    <sheet name="Queue Sizing" sheetId="20" r:id="rId5"/>
    <sheet name="Oubound Queue" sheetId="8" r:id="rId6"/>
    <sheet name="Transaction_Use_Casewise" sheetId="13" r:id="rId7"/>
    <sheet name="VDW_Stats" sheetId="14" r:id="rId8"/>
    <sheet name="Tracks calculations" sheetId="21" r:id="rId9"/>
    <sheet name="Log Tracking" sheetId="16" r:id="rId10"/>
    <sheet name="Service Response Time" sheetId="17" r:id="rId11"/>
    <sheet name="Backlog response time" sheetId="19" r:id="rId12"/>
    <sheet name="Peak_Average" sheetId="22" r:id="rId13"/>
  </sheets>
  <calcPr calcId="152511"/>
</workbook>
</file>

<file path=xl/calcChain.xml><?xml version="1.0" encoding="utf-8"?>
<calcChain xmlns="http://schemas.openxmlformats.org/spreadsheetml/2006/main">
  <c r="J37" i="17" l="1"/>
  <c r="K37" i="17" s="1"/>
  <c r="J42" i="17"/>
  <c r="K42" i="17" s="1"/>
  <c r="I86" i="17"/>
  <c r="J86" i="17" s="1"/>
  <c r="K86" i="17" s="1"/>
  <c r="I85" i="17"/>
  <c r="J85" i="17" s="1"/>
  <c r="K85" i="17" s="1"/>
  <c r="I42" i="17"/>
  <c r="I41" i="17"/>
  <c r="J41" i="17" s="1"/>
  <c r="K41" i="17" s="1"/>
  <c r="I40" i="17"/>
  <c r="J40" i="17" s="1"/>
  <c r="K40" i="17" s="1"/>
  <c r="H31" i="21"/>
  <c r="H33" i="21"/>
  <c r="G36" i="21"/>
  <c r="H36" i="21" s="1"/>
  <c r="G37" i="21"/>
  <c r="H37" i="21" s="1"/>
  <c r="G34" i="21"/>
  <c r="H34" i="21" s="1"/>
  <c r="G33" i="21"/>
  <c r="G32" i="21"/>
  <c r="H32" i="21" s="1"/>
  <c r="G31" i="21"/>
  <c r="G30" i="21"/>
  <c r="H30" i="21" s="1"/>
  <c r="G25" i="21"/>
  <c r="H25" i="21" s="1"/>
  <c r="G24" i="21"/>
  <c r="H24" i="21" s="1"/>
  <c r="D22" i="21"/>
  <c r="E22" i="21" s="1"/>
  <c r="F35" i="21"/>
  <c r="G35" i="21" s="1"/>
  <c r="H35" i="21" s="1"/>
  <c r="F32" i="21"/>
  <c r="F26" i="21"/>
  <c r="G26" i="21" s="1"/>
  <c r="H26" i="21" s="1"/>
  <c r="D35" i="21"/>
  <c r="D32" i="21"/>
  <c r="D29" i="21"/>
  <c r="D23" i="21"/>
  <c r="D15" i="21"/>
  <c r="D16" i="21"/>
  <c r="D17" i="21"/>
  <c r="D18" i="21"/>
  <c r="D19" i="21"/>
  <c r="D14" i="21"/>
  <c r="D4" i="21"/>
  <c r="D5" i="21"/>
  <c r="D6" i="21"/>
  <c r="D7" i="21"/>
  <c r="D8" i="21"/>
  <c r="D9" i="21"/>
  <c r="D10" i="21"/>
  <c r="D11" i="21"/>
  <c r="D3" i="2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3" i="20"/>
  <c r="F5" i="17" l="1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4" i="17"/>
  <c r="D50" i="19" l="1"/>
  <c r="D12" i="19"/>
  <c r="D8" i="19"/>
  <c r="D3" i="19"/>
  <c r="I84" i="17"/>
  <c r="I83" i="17"/>
  <c r="I82" i="17"/>
  <c r="I81" i="17"/>
  <c r="I80" i="17"/>
  <c r="I79" i="17"/>
  <c r="I78" i="17"/>
  <c r="J78" i="17" s="1"/>
  <c r="K78" i="17" s="1"/>
  <c r="I77" i="17"/>
  <c r="K76" i="17"/>
  <c r="I76" i="17"/>
  <c r="J76" i="17" s="1"/>
  <c r="I75" i="17"/>
  <c r="I74" i="17"/>
  <c r="I73" i="17"/>
  <c r="I72" i="17"/>
  <c r="I71" i="17"/>
  <c r="I70" i="17"/>
  <c r="J70" i="17" s="1"/>
  <c r="K70" i="17" s="1"/>
  <c r="I69" i="17"/>
  <c r="K68" i="17"/>
  <c r="I68" i="17"/>
  <c r="J68" i="17" s="1"/>
  <c r="I67" i="17"/>
  <c r="I66" i="17"/>
  <c r="I65" i="17"/>
  <c r="I64" i="17"/>
  <c r="I63" i="17"/>
  <c r="I62" i="17"/>
  <c r="J62" i="17" s="1"/>
  <c r="K62" i="17" s="1"/>
  <c r="I61" i="17"/>
  <c r="K60" i="17"/>
  <c r="I60" i="17"/>
  <c r="J60" i="17" s="1"/>
  <c r="I59" i="17"/>
  <c r="I58" i="17"/>
  <c r="I57" i="17"/>
  <c r="I56" i="17"/>
  <c r="I55" i="17"/>
  <c r="I54" i="17"/>
  <c r="J54" i="17" s="1"/>
  <c r="K54" i="17" s="1"/>
  <c r="I53" i="17"/>
  <c r="K52" i="17"/>
  <c r="I52" i="17"/>
  <c r="J52" i="17" s="1"/>
  <c r="I51" i="17"/>
  <c r="I50" i="17"/>
  <c r="I49" i="17"/>
  <c r="I48" i="17"/>
  <c r="I47" i="17"/>
  <c r="I46" i="17"/>
  <c r="I45" i="17"/>
  <c r="I44" i="17"/>
  <c r="I39" i="17"/>
  <c r="J39" i="17" s="1"/>
  <c r="K39" i="17" s="1"/>
  <c r="I38" i="17"/>
  <c r="J38" i="17" s="1"/>
  <c r="K38" i="17" s="1"/>
  <c r="I36" i="17"/>
  <c r="J36" i="17" s="1"/>
  <c r="K36" i="17" s="1"/>
  <c r="I35" i="17"/>
  <c r="J35" i="17" s="1"/>
  <c r="K35" i="17" s="1"/>
  <c r="I34" i="17"/>
  <c r="H19" i="16"/>
  <c r="G19" i="16"/>
  <c r="H18" i="16"/>
  <c r="G18" i="16"/>
  <c r="H17" i="16"/>
  <c r="G17" i="16"/>
  <c r="H16" i="16"/>
  <c r="G16" i="16"/>
  <c r="H15" i="16"/>
  <c r="G15" i="16"/>
  <c r="H14" i="16"/>
  <c r="G14" i="16"/>
  <c r="H13" i="16"/>
  <c r="G13" i="16"/>
  <c r="H12" i="16"/>
  <c r="G12" i="16"/>
  <c r="H11" i="16"/>
  <c r="G11" i="16"/>
  <c r="H10" i="16"/>
  <c r="G10" i="16"/>
  <c r="H9" i="16"/>
  <c r="G9" i="16"/>
  <c r="H8" i="16"/>
  <c r="G8" i="16"/>
  <c r="H7" i="16"/>
  <c r="G7" i="16"/>
  <c r="H6" i="16"/>
  <c r="G6" i="16"/>
  <c r="H5" i="16"/>
  <c r="G5" i="16"/>
  <c r="H4" i="16"/>
  <c r="H20" i="16" s="1"/>
  <c r="H22" i="16" s="1"/>
  <c r="G4" i="16"/>
  <c r="H3" i="16"/>
  <c r="G3" i="16"/>
  <c r="C38" i="21"/>
  <c r="F29" i="21"/>
  <c r="G29" i="21" s="1"/>
  <c r="H29" i="21" s="1"/>
  <c r="G28" i="21"/>
  <c r="H28" i="21" s="1"/>
  <c r="G27" i="21"/>
  <c r="H27" i="21" s="1"/>
  <c r="D26" i="21"/>
  <c r="F22" i="21"/>
  <c r="G22" i="21" s="1"/>
  <c r="H22" i="21" s="1"/>
  <c r="G21" i="21"/>
  <c r="H21" i="21" s="1"/>
  <c r="G20" i="21"/>
  <c r="H20" i="21" s="1"/>
  <c r="F14" i="21"/>
  <c r="G14" i="21" s="1"/>
  <c r="H14" i="21" s="1"/>
  <c r="G13" i="21"/>
  <c r="H13" i="21" s="1"/>
  <c r="G12" i="21"/>
  <c r="H12" i="21" s="1"/>
  <c r="E3" i="21"/>
  <c r="C13" i="14"/>
  <c r="C12" i="14"/>
  <c r="C10" i="14"/>
  <c r="C6" i="14"/>
  <c r="C5" i="14"/>
  <c r="C4" i="14"/>
  <c r="C3" i="14"/>
  <c r="B17" i="13"/>
  <c r="C13" i="8"/>
  <c r="B13" i="8"/>
  <c r="D13" i="8" s="1"/>
  <c r="D12" i="8"/>
  <c r="D11" i="8"/>
  <c r="D10" i="8"/>
  <c r="D9" i="8"/>
  <c r="D8" i="8"/>
  <c r="D7" i="8"/>
  <c r="D6" i="8"/>
  <c r="D5" i="8"/>
  <c r="D4" i="8"/>
  <c r="G23" i="20"/>
  <c r="G22" i="20"/>
  <c r="G21" i="20"/>
  <c r="G20" i="20"/>
  <c r="G19" i="20"/>
  <c r="G18" i="20"/>
  <c r="G17" i="20"/>
  <c r="G16" i="20"/>
  <c r="G15" i="20"/>
  <c r="G14" i="20"/>
  <c r="G13" i="20"/>
  <c r="G12" i="20"/>
  <c r="D12" i="20"/>
  <c r="G11" i="20"/>
  <c r="G10" i="20"/>
  <c r="G9" i="20"/>
  <c r="G8" i="20"/>
  <c r="G7" i="20"/>
  <c r="G6" i="20"/>
  <c r="G5" i="20"/>
  <c r="G4" i="20"/>
  <c r="G3" i="20"/>
  <c r="D3" i="20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C46" i="7"/>
  <c r="F45" i="7"/>
  <c r="E45" i="7"/>
  <c r="F44" i="7"/>
  <c r="E44" i="7"/>
  <c r="F43" i="7"/>
  <c r="E43" i="7"/>
  <c r="F42" i="7"/>
  <c r="F46" i="7" s="1"/>
  <c r="E42" i="7"/>
  <c r="E46" i="7" s="1"/>
  <c r="D41" i="7"/>
  <c r="D40" i="7"/>
  <c r="D39" i="7"/>
  <c r="D38" i="7"/>
  <c r="F29" i="7"/>
  <c r="E29" i="7"/>
  <c r="F28" i="7"/>
  <c r="E28" i="7"/>
  <c r="F27" i="7"/>
  <c r="E27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E30" i="7" s="1"/>
  <c r="D39" i="6"/>
  <c r="D37" i="6"/>
  <c r="J34" i="17" l="1"/>
  <c r="K34" i="17" s="1"/>
  <c r="J47" i="17"/>
  <c r="K47" i="17" s="1"/>
  <c r="J51" i="17"/>
  <c r="K51" i="17" s="1"/>
  <c r="J57" i="17"/>
  <c r="K57" i="17" s="1"/>
  <c r="J63" i="17"/>
  <c r="K63" i="17" s="1"/>
  <c r="J67" i="17"/>
  <c r="K67" i="17" s="1"/>
  <c r="J73" i="17"/>
  <c r="K73" i="17" s="1"/>
  <c r="J79" i="17"/>
  <c r="K79" i="17" s="1"/>
  <c r="J83" i="17"/>
  <c r="K83" i="17" s="1"/>
  <c r="F30" i="7"/>
  <c r="G20" i="16"/>
  <c r="G22" i="16" s="1"/>
  <c r="J45" i="17"/>
  <c r="K45" i="17" s="1"/>
  <c r="J49" i="17"/>
  <c r="K49" i="17" s="1"/>
  <c r="J55" i="17"/>
  <c r="K55" i="17" s="1"/>
  <c r="J59" i="17"/>
  <c r="K59" i="17" s="1"/>
  <c r="J65" i="17"/>
  <c r="K65" i="17" s="1"/>
  <c r="J71" i="17"/>
  <c r="K71" i="17" s="1"/>
  <c r="J75" i="17"/>
  <c r="K75" i="17" s="1"/>
  <c r="J81" i="17"/>
  <c r="K81" i="17" s="1"/>
  <c r="J46" i="17"/>
  <c r="K46" i="17" s="1"/>
  <c r="J50" i="17"/>
  <c r="K50" i="17" s="1"/>
  <c r="J53" i="17"/>
  <c r="K53" i="17" s="1"/>
  <c r="J56" i="17"/>
  <c r="K56" i="17" s="1"/>
  <c r="J66" i="17"/>
  <c r="K66" i="17" s="1"/>
  <c r="J69" i="17"/>
  <c r="K69" i="17" s="1"/>
  <c r="J72" i="17"/>
  <c r="K72" i="17" s="1"/>
  <c r="J82" i="17"/>
  <c r="K82" i="17" s="1"/>
  <c r="J44" i="17"/>
  <c r="K44" i="17" s="1"/>
  <c r="J48" i="17"/>
  <c r="K48" i="17" s="1"/>
  <c r="J58" i="17"/>
  <c r="K58" i="17" s="1"/>
  <c r="J61" i="17"/>
  <c r="K61" i="17" s="1"/>
  <c r="J64" i="17"/>
  <c r="K64" i="17" s="1"/>
  <c r="J74" i="17"/>
  <c r="K74" i="17" s="1"/>
  <c r="J77" i="17"/>
  <c r="K77" i="17" s="1"/>
  <c r="J80" i="17"/>
  <c r="K80" i="17" s="1"/>
  <c r="J84" i="17"/>
  <c r="K84" i="17" s="1"/>
  <c r="H12" i="20"/>
  <c r="E38" i="21"/>
  <c r="F3" i="21"/>
  <c r="F38" i="21" s="1"/>
  <c r="H3" i="20"/>
  <c r="D38" i="21"/>
  <c r="E3" i="19"/>
  <c r="F3" i="19" s="1"/>
  <c r="G3" i="19" s="1"/>
  <c r="E8" i="19"/>
  <c r="F8" i="19" s="1"/>
  <c r="G8" i="19" s="1"/>
  <c r="E12" i="19"/>
  <c r="F12" i="19" s="1"/>
  <c r="G12" i="19" s="1"/>
  <c r="E50" i="19"/>
  <c r="F50" i="19" s="1"/>
  <c r="G50" i="19" s="1"/>
  <c r="G3" i="21" l="1"/>
  <c r="H3" i="21" l="1"/>
  <c r="G38" i="21"/>
</calcChain>
</file>

<file path=xl/comments1.xml><?xml version="1.0" encoding="utf-8"?>
<comments xmlns="http://schemas.openxmlformats.org/spreadsheetml/2006/main">
  <authors>
    <author>Windows User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Refer Maximum Expected Response Time (in sec) Performance Targets (TTMS-Internal)</t>
        </r>
      </text>
    </comment>
  </commentList>
</comments>
</file>

<file path=xl/sharedStrings.xml><?xml version="1.0" encoding="utf-8"?>
<sst xmlns="http://schemas.openxmlformats.org/spreadsheetml/2006/main" count="753" uniqueCount="271">
  <si>
    <t>Vessel ETA</t>
  </si>
  <si>
    <t>Shipping Schedule</t>
  </si>
  <si>
    <t>DEALER ASSIGNMENT</t>
  </si>
  <si>
    <t>DAMAGE OR REPAIR</t>
  </si>
  <si>
    <t>Vehicle Events</t>
  </si>
  <si>
    <t>LPR</t>
  </si>
  <si>
    <t>Shipment Plan</t>
  </si>
  <si>
    <t>Rail Events</t>
  </si>
  <si>
    <t>Voucher</t>
  </si>
  <si>
    <t>VDW</t>
  </si>
  <si>
    <t>Transit</t>
  </si>
  <si>
    <t>Processing Plan</t>
  </si>
  <si>
    <t>Vehicle Summary</t>
  </si>
  <si>
    <t>Rail Vehicle</t>
  </si>
  <si>
    <t>Accrual</t>
  </si>
  <si>
    <t>Inbound Interfaces</t>
  </si>
  <si>
    <t>Per day Count(Max)</t>
  </si>
  <si>
    <t>Event Splitup</t>
  </si>
  <si>
    <t>ASN/ASR</t>
  </si>
  <si>
    <t>TDR</t>
  </si>
  <si>
    <t>TDW</t>
  </si>
  <si>
    <t>RSC</t>
  </si>
  <si>
    <t>Plan Create</t>
  </si>
  <si>
    <t>Plan Update</t>
  </si>
  <si>
    <t>Plan Delete</t>
  </si>
  <si>
    <t>RC1</t>
  </si>
  <si>
    <t>WBU</t>
  </si>
  <si>
    <t>TSC</t>
  </si>
  <si>
    <t>TSO</t>
  </si>
  <si>
    <t>TAU</t>
  </si>
  <si>
    <t>TAC</t>
  </si>
  <si>
    <t>TAI</t>
  </si>
  <si>
    <t>LPR(B2B)</t>
  </si>
  <si>
    <t>RCU</t>
  </si>
  <si>
    <t>RCV</t>
  </si>
  <si>
    <t>TS1</t>
  </si>
  <si>
    <t>RR1</t>
  </si>
  <si>
    <t>Events</t>
  </si>
  <si>
    <t>Shipment Plan Create</t>
  </si>
  <si>
    <t>Shipment Plan Update</t>
  </si>
  <si>
    <t>Shipment Plan Delete</t>
  </si>
  <si>
    <t>Processing Plan Create</t>
  </si>
  <si>
    <t>Processing Plan Update</t>
  </si>
  <si>
    <t>Total</t>
  </si>
  <si>
    <t>FQA/AQA</t>
  </si>
  <si>
    <t>HOLD OR RELEASE/Stop Sale</t>
  </si>
  <si>
    <t>ETA</t>
  </si>
  <si>
    <t>Low</t>
  </si>
  <si>
    <t>Complexity</t>
  </si>
  <si>
    <t>In AS-IS Process,Once in 2 hours the validation is done against 55k records each time to find the modified records</t>
  </si>
  <si>
    <t># of transactions</t>
  </si>
  <si>
    <t xml:space="preserve">1.Check whether Ship Schedule number is valid ?
2.Fetch ship schedule numeric port and Ship Schedule country code based on Ship Schedule number    
</t>
  </si>
  <si>
    <t>1.Validate whether the file set is empty?
2.Validate whether payment adjustment flag is Y for the record ?
3.Validate whether the Voucher information is unique ?
4.Insert the records in Voucher and voucher_vin table (Insertion for more than 5k records)</t>
  </si>
  <si>
    <t>1.Check whether unit Id is valid ?
2.Check whether the event type is valid ?
3.Insert records in SEDB table</t>
  </si>
  <si>
    <t xml:space="preserve">1.Check whether unitId and shipment Id available in table and active flag status
2.Check whether event type is valid ?
3.Update records in SEDB </t>
  </si>
  <si>
    <t xml:space="preserve">1.Check whether unitId and shipment Id available in table and active flag status
2.Check whether event type is valid ?
3.Update  records in SEDB </t>
  </si>
  <si>
    <t xml:space="preserve">1.Check whether the shipment Id exists ?
2.If shipment Id does not exist,check for the existence of source or destination information(Inspection)
3.Check whether the event type is valid ?
4.Insert/Update records in Summary table </t>
  </si>
  <si>
    <t xml:space="preserve">1.Check whether the shipment Id exists ?
2.Check whether the event type is valid ?
3.Insert/Update records in Summary table </t>
  </si>
  <si>
    <t>1.Check whether the shipment Id exists ?
2.Check whether the event type is valid ?
3.Check whether records available in summary table
4.Update Summary table</t>
  </si>
  <si>
    <t>1.Check whether the shipment Id exists ?
2.Check whether the event type is valid ?
3.Check whether records available in summary table
4.Insert/Update Summary table</t>
  </si>
  <si>
    <t>1.Chek whether the ODI pair is present in master transit table ?
2.If it is present,compare the attributes else insert records
3.If mismatch is found update/delete the records</t>
  </si>
  <si>
    <t>1.Check whether shipment Id exists in shipment plan ?
2.check whether the event type is valid ?
3.Check whether VIN is available in summary table ?
4.Insert records in vehicle events table</t>
  </si>
  <si>
    <t>Transactions</t>
  </si>
  <si>
    <t>1.Check whether shipment id exists?
2.Check whether event type is valid ?
3.Check whether vin exists in summary table
4.Insert records in events table</t>
  </si>
  <si>
    <t>1.Check whether shipment id exists?
2.Check whether event type is valid ?
3.Check whether record exists in event table with event type TDR
4.Insert records in events table</t>
  </si>
  <si>
    <t>Very high</t>
  </si>
  <si>
    <t xml:space="preserve">1.Check whether the shipment Id exists ?
2.If shipment Id does not exist,check for the existence of source or destination information(Inspection)
3.
Check whether the event type is valid ?
4.Check whether the VIN is available in Summary table
5.Insert records in vehicle events table </t>
  </si>
  <si>
    <t>1.Check whether the shipment Id exists ?
2.Check whether the event type is valid ?
3.Check records available in ssummary table?
4.Insert/Update the records in summary table</t>
  </si>
  <si>
    <t xml:space="preserve">1.Check whether the shipment Id exists ?
2.Check whether the event type is valid ?
3.Check records avaialble in summary table ?
4.Update records in Summary table </t>
  </si>
  <si>
    <t>1.Check whether urn/unit id is present in valloc.vehicle ?
2.Check event type is valid ?
3.Insert records</t>
  </si>
  <si>
    <t>1.Check whether urn/unit id is present in valloc.vehicle ?
2.Chck event type is valid ?
3.Check railcar number,bill of lading exists in rail events table ?
4.Insert records</t>
  </si>
  <si>
    <t>1.Check whether railcar number and bill of lading is available in rail events table for the event type RSC ?
2.Check event type is valid ?
3.Insert records</t>
  </si>
  <si>
    <t>In AS-IS the details are fetched from OTM.In TO BE it is assumed all those details would come from ICL</t>
  </si>
  <si>
    <t>this involves around 150k records.Per hour it is calculated as 6250</t>
  </si>
  <si>
    <t>Mainframe team to provide the analysis on the validation for Accrual</t>
  </si>
  <si>
    <t>We don’t have much clarity</t>
  </si>
  <si>
    <t>Assumptions/Comments</t>
  </si>
  <si>
    <t>Per Day</t>
  </si>
  <si>
    <t>TTMS Inbound Queue Statistics Based on FPR_DAILY_STATISTICS table (over period of 90 days)</t>
  </si>
  <si>
    <t>TTMS Outbound Queue Statistics Based on FPR_DAILY_STATISTICS table (over period of 90 days)</t>
  </si>
  <si>
    <t>Inbound Event Transaction count</t>
  </si>
  <si>
    <t>Outbound Event Transaction count</t>
  </si>
  <si>
    <t>ttms_shipment_veh</t>
  </si>
  <si>
    <t>Inserts: 95921</t>
  </si>
  <si>
    <t>Updates: 302761</t>
  </si>
  <si>
    <t>ttms_shipment</t>
  </si>
  <si>
    <t>New Inserts: 90078</t>
  </si>
  <si>
    <t>Updates: 2191273</t>
  </si>
  <si>
    <t>ttms_invoice</t>
  </si>
  <si>
    <t>Inserts: 26002</t>
  </si>
  <si>
    <t>Updates: 20711</t>
  </si>
  <si>
    <t>ttms_location</t>
  </si>
  <si>
    <t>New Inserts: 6</t>
  </si>
  <si>
    <t>ttms_service_provider</t>
  </si>
  <si>
    <t>No records. There are no new inserts/updates.</t>
  </si>
  <si>
    <t>ttms_shipment_actual_cost</t>
  </si>
  <si>
    <t>New Inserts: 16342</t>
  </si>
  <si>
    <t>Updates: 11563</t>
  </si>
  <si>
    <t>ttms_shipment_planned_cost</t>
  </si>
  <si>
    <t>New Inserts: 6001</t>
  </si>
  <si>
    <t>Updates: 61753</t>
  </si>
  <si>
    <t>ttms_packaged_item</t>
  </si>
  <si>
    <t>New Inserts: 1</t>
  </si>
  <si>
    <t>Updates: 1</t>
  </si>
  <si>
    <t>TableName</t>
  </si>
  <si>
    <t xml:space="preserve">Insert/Update    (Per Day) </t>
  </si>
  <si>
    <t>(Per Hour) Count</t>
  </si>
  <si>
    <t>Transaction</t>
  </si>
  <si>
    <t>Messages</t>
  </si>
  <si>
    <t>% = (# of tracks/total no.of track)*100</t>
  </si>
  <si>
    <t>Interface</t>
  </si>
  <si>
    <t>Outbound</t>
  </si>
  <si>
    <t>Inbound</t>
  </si>
  <si>
    <t>High</t>
  </si>
  <si>
    <t>1.Chcek whether Mexico filter is on in TTMS_PARMS table?
2.Check for destination location ?
3.Check whether mandatory records are present ?
4.Check whether the event type is RSC/RC1 ?
5.If RC1,check whether rail car no and BLO is present in rail events table ?
6.If it exists,update rail events table else insert record for RC1 in rail events table</t>
  </si>
  <si>
    <t>Maximum of 80 records are present in the file set.Validation and insert/update is done dfor all the records</t>
  </si>
  <si>
    <t xml:space="preserve"> MF team would provide the detailed analysis</t>
  </si>
  <si>
    <t>Message Count Per Hour (Max)</t>
  </si>
  <si>
    <t># of transactions involved in message processing</t>
  </si>
  <si>
    <t>Transactions Per Day (Max)</t>
  </si>
  <si>
    <t>Transactions Per Hour (Max)</t>
  </si>
  <si>
    <t>Messages Per day Count(Max)</t>
  </si>
  <si>
    <t>Messages Per Hour Count(max)</t>
  </si>
  <si>
    <t>Transactions count Per Hr (Max)</t>
  </si>
  <si>
    <t>Transactions Count Per Day (Max)</t>
  </si>
  <si>
    <t>The transaction count  =   total messages * no of transactions (complexity)       - Please refer sheet EventProcessing_Complexity</t>
  </si>
  <si>
    <t>Messages Per Day (Max)</t>
  </si>
  <si>
    <t xml:space="preserve">Total count of messages </t>
  </si>
  <si>
    <t># of Tracks = 
(TotalCountofMessages*0.03)</t>
  </si>
  <si>
    <t xml:space="preserve">Steps to calculate no of tracks per message - 
1)  Total no of tracks = 318000
2)  Total no of messages in all queues in existing system = 100,00,000
3)  No of tracks per message =  318000/10000000 = 0.03 
</t>
  </si>
  <si>
    <t>Max Queue Depth Projected For Internal Outbound</t>
  </si>
  <si>
    <t xml:space="preserve">Sum of inbound messages per hour by considering having 1 transaction per message </t>
  </si>
  <si>
    <t>Sum of per day inbound messages added with the number of transactions that are involved per message</t>
  </si>
  <si>
    <t xml:space="preserve">Sum of per Inbound messages max  per hour added with the number of transaction that are involved  per message </t>
  </si>
  <si>
    <t>Sum of inbound messages per day by considering having 1 transaction per message</t>
  </si>
  <si>
    <t>Sum of Outbound messages per hour by considering having 1 transaction per message</t>
  </si>
  <si>
    <t>Sum of per hour max messages added with the number of transaction that are involved  per message</t>
  </si>
  <si>
    <t>Sum of outbound messages per day by considering having 1 transaction per message</t>
  </si>
  <si>
    <t># of Methods</t>
  </si>
  <si>
    <t>processing plan</t>
  </si>
  <si>
    <t>Max Log file size/hour</t>
  </si>
  <si>
    <t>Max Log file size/day</t>
  </si>
  <si>
    <t>Max msgs/day</t>
  </si>
  <si>
    <t>Max msgs/hr</t>
  </si>
  <si>
    <t>Log file size for 
one message(KB)</t>
  </si>
  <si>
    <t>Total Size for one day(in GB)</t>
  </si>
  <si>
    <t>Total size for one day(in KB)</t>
  </si>
  <si>
    <t>Total Log file retention for 30 days(Total*30)(in KB)</t>
  </si>
  <si>
    <t>Total Log file retention for 30 days(Total*30)(in GB)</t>
  </si>
  <si>
    <t>Assumptions</t>
  </si>
  <si>
    <t>DB2 response time</t>
  </si>
  <si>
    <t>Total queue count</t>
  </si>
  <si>
    <t># of Select *select responseTime+# of Update*Update responseTime+# of Insert*Insert response time</t>
  </si>
  <si>
    <t>Response time of one transcations</t>
  </si>
  <si>
    <t xml:space="preserve">a)Number of Methods = 4
b)Number of input parameters = 4
c)No.of layers/Application Modules = 5
</t>
  </si>
  <si>
    <t>Time taken to Insert one record in DB2(in ms)</t>
  </si>
  <si>
    <t>Time taken to Select one record in DB2(in ms)</t>
  </si>
  <si>
    <t>Time taken to update one record in DB2(in ms)</t>
  </si>
  <si>
    <t>Total DB response time(in ms)</t>
  </si>
  <si>
    <t>JSON Marshalling Time
(in ms)</t>
  </si>
  <si>
    <t>Total Response time
(in ms)</t>
  </si>
  <si>
    <t>Total Response time(in ms)</t>
  </si>
  <si>
    <t xml:space="preserve">4 days backlog </t>
  </si>
  <si>
    <t>4 days backlog</t>
  </si>
  <si>
    <t>Messages Per Hour Count(max) *4</t>
  </si>
  <si>
    <t>~28.3 GB</t>
  </si>
  <si>
    <t xml:space="preserve">~88 GB </t>
  </si>
  <si>
    <t xml:space="preserve">Application Logs
Retention – 30days
</t>
  </si>
  <si>
    <t xml:space="preserve">Webserver Logs
Retention – 30days
</t>
  </si>
  <si>
    <t>~324 GB</t>
  </si>
  <si>
    <t>Sum of Max Log file size/day.</t>
  </si>
  <si>
    <t>Sum of Max Log file size/day calculation.</t>
  </si>
  <si>
    <t>(Max Max msgs/day)*Log file size for one message(KB)</t>
  </si>
  <si>
    <t>Log file size for one message(KB) is calculated by adding the generic set of statement considering 4 methods and 5 layers for each interface in a text file and its resultant size is taken</t>
  </si>
  <si>
    <t>Space allocated to the existing application is 10.8 GB.For 30 days it is calcualted as 10.8*30 = 340</t>
  </si>
  <si>
    <t>Maximum queue depth projected(Including Archive queue count)</t>
  </si>
  <si>
    <t>Total count of messages *2</t>
  </si>
  <si>
    <t>TTMS Internal Outbound</t>
  </si>
  <si>
    <t>Sum of Maximum queue depth projected(Including Archive queue count) of outbound interface</t>
  </si>
  <si>
    <t>This is arrived by taking the count of all messages flowing in a day from VEHICLE.FPR_DLY_STATISTICS table</t>
  </si>
  <si>
    <t>TTMSOutbound Queue Statistics Based on FPR_DAILY_STATISTICS table (over period of 90 days)</t>
  </si>
  <si>
    <t>Initial / Actual Capacity Needs (Concurrent Services)</t>
  </si>
  <si>
    <t>Actual Transaction/Hr</t>
  </si>
  <si>
    <t>Per day Transaction</t>
  </si>
  <si>
    <t>per day Concurrent Services Transaction</t>
  </si>
  <si>
    <t>Sum of Message Count Per Hour (Max)</t>
  </si>
  <si>
    <t>Sum Of Transactions Per Hour (Max)</t>
  </si>
  <si>
    <t>Sum of Transactions Per Day (Max)</t>
  </si>
  <si>
    <t>Sum of Message Count Per day Count(Max)</t>
  </si>
  <si>
    <t>It is derived by considering the number of generic transactions involved during message processing</t>
  </si>
  <si>
    <t>Message Count Per day (Max)</t>
  </si>
  <si>
    <t>This is arrived by taking the count of all messages flowing in an hour from VEHICLE.FPR_DLY_STATISTICS table</t>
  </si>
  <si>
    <t>Web Service Response time</t>
  </si>
  <si>
    <t>Time taken by the web service in the existing application to return the response</t>
  </si>
  <si>
    <t>Message Put time(in ms)</t>
  </si>
  <si>
    <t>Message Put time - Time taken to post messages from ESB to TTMS
JSON Marshalling time - Time taken to marshall the incoming messages.In the existing code,timestamp is printed before and after marshalling .The difference in timestamp is considered as the time taken for JSON Marshalling</t>
  </si>
  <si>
    <t># of Select transactions</t>
  </si>
  <si>
    <t># of update transcations</t>
  </si>
  <si>
    <t># of Insert transcations</t>
  </si>
  <si>
    <t>Backlog Response Time(assuming backlog of 50 k)</t>
  </si>
  <si>
    <t>Time taken to process 50k records(in sec)</t>
  </si>
  <si>
    <t>Time taken to process message after processing backlog of 50 k messages</t>
  </si>
  <si>
    <t>Message put time(in ms)+JSON Marshalling Time
(in ms)+Total DB response time(in ms)+Processing time for 1 msg(in ms)+Buffer time(in ms) for other processing</t>
  </si>
  <si>
    <t>Maximum Expected Resopnse Time(in sec)</t>
  </si>
  <si>
    <t>Maximum Expected Response Time (in sec) = (Total Response time
(in ms)/1000</t>
  </si>
  <si>
    <t>Processing time for 50 k messages(in sec)</t>
  </si>
  <si>
    <t>processing time after 50 k backlog messages(in sec)</t>
  </si>
  <si>
    <t>processing time after 50 k backlog messages(in hrs)</t>
  </si>
  <si>
    <t>Average processing time(in sec)*50000</t>
  </si>
  <si>
    <t>Processing time for 50 k messages(in sec)+Average processing time(in sec)</t>
  </si>
  <si>
    <t>Time to process processing time after 50 k backlog messages(in sec)/60*60</t>
  </si>
  <si>
    <t>Performance Targets (ICL-EIG-TTMS)</t>
  </si>
  <si>
    <t>Performance Targets (TTMS-Internal)</t>
  </si>
  <si>
    <t>Maximum Expected Response Time (in sec)</t>
  </si>
  <si>
    <t>VEHFPR.VDC.PROCESS.ESB</t>
  </si>
  <si>
    <t>Queue</t>
  </si>
  <si>
    <t>VEHFPR.VDC.VEHICLE</t>
  </si>
  <si>
    <t>TTMS INBOUND QUEUE</t>
  </si>
  <si>
    <t>TTMS INBOUND BULK QUEUE</t>
  </si>
  <si>
    <t>Refer Maximum Expected Response Time under Performance Targets (TTMS-Internal) in Service Response Time sheet</t>
  </si>
  <si>
    <t>Average response time(in sec)=Average of Maximum Expected Response Time based on the queue</t>
  </si>
  <si>
    <t>Max Queue Depth Projected For Internal Inbound Group 1</t>
  </si>
  <si>
    <t>Max Queue Depth Projected For Internal Inbound Group 2</t>
  </si>
  <si>
    <t>Max Queue Depth Projected For Internal Inbound Group 3</t>
  </si>
  <si>
    <t>GALC</t>
  </si>
  <si>
    <t>BUY OFF</t>
  </si>
  <si>
    <t>Buy Off</t>
  </si>
  <si>
    <t>TTMS Internal Inbound  Queue - Group 1</t>
  </si>
  <si>
    <t>TTMS Internal Inbound  Queue - Group 2</t>
  </si>
  <si>
    <t>TTMS Internal Inbound  Queue - Group 3</t>
  </si>
  <si>
    <t>Sum of Maximum queue depth projected(Including Archive queue count) of Inbound Group 1 interface</t>
  </si>
  <si>
    <t>Sum of Maximum queue depth projected(Including Archive queue count) of Inbound Group 2 interface</t>
  </si>
  <si>
    <t>Sum of Maximum queue depth projected(Including Archive queue count) of Inbound Group 3 interface</t>
  </si>
  <si>
    <t>Error Queue(10% of functional queue)</t>
  </si>
  <si>
    <t>Recycle Queue(10% of functional queue)</t>
  </si>
  <si>
    <t>TTMS Internal Inbound  Queue - Group 4</t>
  </si>
  <si>
    <t>Sum of Maximum queue depth projected(Including Archive queue count) of Inbound Group 4 interface</t>
  </si>
  <si>
    <t>ICL-EIG(in ms)</t>
  </si>
  <si>
    <t>Msg Procees-Rendering transport Ack(in ms)</t>
  </si>
  <si>
    <t xml:space="preserve">S No </t>
  </si>
  <si>
    <t>Event Name</t>
  </si>
  <si>
    <t>Peak Day Count</t>
  </si>
  <si>
    <t>Avergae Count</t>
  </si>
  <si>
    <t>Dealer Assignment</t>
  </si>
  <si>
    <t>Hold/Release</t>
  </si>
  <si>
    <t>Damge/Repair</t>
  </si>
  <si>
    <t>Pre TVA</t>
  </si>
  <si>
    <t>Truck Ship VDC</t>
  </si>
  <si>
    <t>Truck Arrival VDC</t>
  </si>
  <si>
    <t>Shipment Plan Messages</t>
  </si>
  <si>
    <t>RSC(Rail Ship carrier)</t>
  </si>
  <si>
    <t>RSC(Rail Ship VDC)</t>
  </si>
  <si>
    <t>VESSEL_ETA</t>
  </si>
  <si>
    <t>LPR(VDC)</t>
  </si>
  <si>
    <t>EIG-TTMS(in ms)</t>
  </si>
  <si>
    <t>Maximum Expected Resopnse Time(in ms)</t>
  </si>
  <si>
    <t>18 ms</t>
  </si>
  <si>
    <t>Audit record Insert time(in ms)</t>
  </si>
  <si>
    <t>20 ms</t>
  </si>
  <si>
    <t>Backlog count of 2 days
=Max msgs/day * 4</t>
  </si>
  <si>
    <t>VEHFPR.TTMS.INBOUND.SHIPMENT.EVENTS</t>
  </si>
  <si>
    <t>VEHFPR.TTMS.INBOUND.VDW</t>
  </si>
  <si>
    <t>VEHFPR.TTMS.INBOUND.PAYMENT</t>
  </si>
  <si>
    <t>VEHFPR.TTMS.INBOUND.TRANSIT</t>
  </si>
  <si>
    <t>VEHFPR.TTMS.INBOUND.VESSEL.ETA</t>
  </si>
  <si>
    <t>VEHFPR.TTMS.INBOUND.SHIPSCHED</t>
  </si>
  <si>
    <t>4 Days backlog count         (Max  Messages Per Day *4)</t>
  </si>
  <si>
    <t xml:space="preserve">Inbound </t>
  </si>
  <si>
    <t>Processing Plan delete</t>
  </si>
  <si>
    <t>Message Put time stamp in Audit Queue(in ms)</t>
  </si>
  <si>
    <t>Audit database Update(in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</si>
</sst>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w Cen MT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2" fillId="2" borderId="2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0" fillId="0" borderId="13" xfId="0" applyBorder="1"/>
    <xf numFmtId="0" fontId="1" fillId="0" borderId="12" xfId="0" applyFont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164" fontId="1" fillId="0" borderId="15" xfId="0" applyNumberFormat="1" applyFont="1" applyFill="1" applyBorder="1" applyAlignment="1">
      <alignment vertical="center" wrapText="1"/>
    </xf>
    <xf numFmtId="0" fontId="0" fillId="0" borderId="16" xfId="0" applyBorder="1"/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0" fontId="9" fillId="0" borderId="0" xfId="0" applyFont="1"/>
    <xf numFmtId="0" fontId="7" fillId="0" borderId="11" xfId="0" applyFont="1" applyBorder="1"/>
    <xf numFmtId="0" fontId="7" fillId="0" borderId="13" xfId="0" applyFont="1" applyFill="1" applyBorder="1" applyAlignment="1">
      <alignment wrapText="1"/>
    </xf>
    <xf numFmtId="0" fontId="7" fillId="0" borderId="16" xfId="0" applyFont="1" applyBorder="1"/>
    <xf numFmtId="0" fontId="0" fillId="0" borderId="0" xfId="0" applyAlignment="1">
      <alignment horizontal="left" wrapText="1"/>
    </xf>
    <xf numFmtId="0" fontId="0" fillId="0" borderId="11" xfId="0" applyBorder="1"/>
    <xf numFmtId="0" fontId="2" fillId="0" borderId="0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3" fillId="0" borderId="0" xfId="0" applyFont="1" applyBorder="1" applyAlignment="1">
      <alignment horizontal="center"/>
    </xf>
    <xf numFmtId="0" fontId="10" fillId="0" borderId="1" xfId="0" applyFont="1" applyBorder="1"/>
    <xf numFmtId="0" fontId="8" fillId="4" borderId="1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/>
    </xf>
    <xf numFmtId="0" fontId="7" fillId="2" borderId="1" xfId="0" applyFont="1" applyFill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5" fillId="0" borderId="24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1" xfId="0" applyFont="1" applyBorder="1" applyAlignment="1"/>
    <xf numFmtId="0" fontId="3" fillId="0" borderId="0" xfId="0" applyFont="1" applyAlignment="1">
      <alignment wrapText="1"/>
    </xf>
    <xf numFmtId="0" fontId="7" fillId="3" borderId="1" xfId="0" applyFont="1" applyFill="1" applyBorder="1" applyAlignment="1"/>
    <xf numFmtId="0" fontId="7" fillId="5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5" borderId="1" xfId="0" applyFont="1" applyFill="1" applyBorder="1" applyAlignment="1">
      <alignment wrapText="1"/>
    </xf>
    <xf numFmtId="0" fontId="7" fillId="5" borderId="1" xfId="0" applyFont="1" applyFill="1" applyBorder="1"/>
    <xf numFmtId="0" fontId="2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7" fillId="6" borderId="1" xfId="0" applyFont="1" applyFill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0" fillId="0" borderId="0" xfId="0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/>
    <xf numFmtId="0" fontId="7" fillId="5" borderId="17" xfId="0" applyFont="1" applyFill="1" applyBorder="1" applyAlignment="1"/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/>
    <xf numFmtId="0" fontId="7" fillId="0" borderId="2" xfId="0" applyFont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4" fillId="0" borderId="2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0" fontId="7" fillId="6" borderId="18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7" fillId="2" borderId="18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1" fillId="0" borderId="12" xfId="0" applyFont="1" applyBorder="1" applyAlignment="1">
      <alignment vertical="center" wrapText="1"/>
    </xf>
    <xf numFmtId="0" fontId="3" fillId="0" borderId="2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9" fontId="3" fillId="0" borderId="20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2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3" fillId="0" borderId="21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7</xdr:row>
          <xdr:rowOff>152400</xdr:rowOff>
        </xdr:from>
        <xdr:to>
          <xdr:col>8</xdr:col>
          <xdr:colOff>733425</xdr:colOff>
          <xdr:row>10</xdr:row>
          <xdr:rowOff>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pane ySplit="2" topLeftCell="A30" activePane="bottomLeft" state="frozen"/>
      <selection pane="bottomLeft" activeCell="K35" sqref="K35"/>
    </sheetView>
  </sheetViews>
  <sheetFormatPr defaultRowHeight="15" x14ac:dyDescent="0.25"/>
  <cols>
    <col min="1" max="2" width="32.7109375" customWidth="1"/>
    <col min="3" max="3" width="19.28515625" customWidth="1"/>
    <col min="4" max="4" width="21.5703125" customWidth="1"/>
  </cols>
  <sheetData>
    <row r="1" spans="1:9" x14ac:dyDescent="0.25">
      <c r="F1" s="35"/>
      <c r="G1" s="35"/>
      <c r="H1" s="35"/>
      <c r="I1" s="35"/>
    </row>
    <row r="2" spans="1:9" x14ac:dyDescent="0.25">
      <c r="A2" s="10" t="s">
        <v>15</v>
      </c>
      <c r="B2" s="10" t="s">
        <v>17</v>
      </c>
      <c r="C2" s="9" t="s">
        <v>16</v>
      </c>
      <c r="D2" s="9" t="s">
        <v>16</v>
      </c>
      <c r="F2" s="35"/>
      <c r="G2" s="35"/>
      <c r="H2" s="35"/>
      <c r="I2" s="35"/>
    </row>
    <row r="3" spans="1:9" x14ac:dyDescent="0.25">
      <c r="A3" s="102" t="s">
        <v>6</v>
      </c>
      <c r="B3" s="3" t="s">
        <v>22</v>
      </c>
      <c r="C3" s="4">
        <v>16756</v>
      </c>
      <c r="D3" s="4">
        <v>2896</v>
      </c>
      <c r="F3" s="36"/>
      <c r="G3" s="35"/>
      <c r="H3" s="35"/>
      <c r="I3" s="35"/>
    </row>
    <row r="4" spans="1:9" x14ac:dyDescent="0.25">
      <c r="A4" s="102"/>
      <c r="B4" s="3" t="s">
        <v>23</v>
      </c>
      <c r="C4" s="4">
        <v>26446</v>
      </c>
      <c r="D4" s="4">
        <v>1498</v>
      </c>
      <c r="F4" s="36"/>
      <c r="G4" s="35"/>
      <c r="H4" s="35"/>
      <c r="I4" s="35"/>
    </row>
    <row r="5" spans="1:9" x14ac:dyDescent="0.25">
      <c r="A5" s="102"/>
      <c r="B5" s="4" t="s">
        <v>24</v>
      </c>
      <c r="C5" s="4">
        <v>632</v>
      </c>
      <c r="D5" s="4">
        <v>3</v>
      </c>
      <c r="F5" s="36"/>
      <c r="G5" s="35"/>
      <c r="H5" s="35"/>
      <c r="I5" s="35"/>
    </row>
    <row r="6" spans="1:9" x14ac:dyDescent="0.25">
      <c r="A6" s="102" t="s">
        <v>11</v>
      </c>
      <c r="B6" s="3" t="s">
        <v>22</v>
      </c>
      <c r="C6" s="4">
        <v>4910.5</v>
      </c>
      <c r="D6" s="4">
        <v>641</v>
      </c>
      <c r="F6" s="36"/>
      <c r="G6" s="35"/>
      <c r="H6" s="35"/>
      <c r="I6" s="35"/>
    </row>
    <row r="7" spans="1:9" x14ac:dyDescent="0.25">
      <c r="A7" s="102"/>
      <c r="B7" s="3" t="s">
        <v>23</v>
      </c>
      <c r="C7" s="4">
        <v>1509</v>
      </c>
      <c r="D7" s="4">
        <v>158</v>
      </c>
      <c r="F7" s="36"/>
      <c r="G7" s="35"/>
      <c r="H7" s="35"/>
      <c r="I7" s="35"/>
    </row>
    <row r="8" spans="1:9" x14ac:dyDescent="0.25">
      <c r="A8" s="102"/>
      <c r="B8" s="4" t="s">
        <v>24</v>
      </c>
      <c r="C8" s="4">
        <v>172</v>
      </c>
      <c r="D8" s="4">
        <v>2</v>
      </c>
      <c r="F8" s="36"/>
      <c r="G8" s="35"/>
      <c r="H8" s="35"/>
      <c r="I8" s="35"/>
    </row>
    <row r="9" spans="1:9" x14ac:dyDescent="0.25">
      <c r="A9" s="102" t="s">
        <v>4</v>
      </c>
      <c r="B9" s="4" t="s">
        <v>18</v>
      </c>
      <c r="C9" s="4">
        <v>20305</v>
      </c>
      <c r="D9" s="4">
        <v>1755</v>
      </c>
      <c r="F9" s="37"/>
      <c r="G9" s="35"/>
      <c r="H9" s="35"/>
      <c r="I9" s="35"/>
    </row>
    <row r="10" spans="1:9" x14ac:dyDescent="0.25">
      <c r="A10" s="102"/>
      <c r="B10" s="4" t="s">
        <v>19</v>
      </c>
      <c r="C10" s="4">
        <v>4638</v>
      </c>
      <c r="D10" s="4">
        <v>169</v>
      </c>
      <c r="F10" s="36"/>
      <c r="G10" s="35"/>
      <c r="H10" s="35"/>
      <c r="I10" s="35"/>
    </row>
    <row r="11" spans="1:9" x14ac:dyDescent="0.25">
      <c r="A11" s="102"/>
      <c r="B11" s="4" t="s">
        <v>20</v>
      </c>
      <c r="C11" s="4">
        <v>37</v>
      </c>
      <c r="D11" s="4">
        <v>0</v>
      </c>
      <c r="F11" s="36"/>
      <c r="G11" s="35"/>
      <c r="H11" s="35"/>
      <c r="I11" s="35"/>
    </row>
    <row r="12" spans="1:9" x14ac:dyDescent="0.25">
      <c r="A12" s="102"/>
      <c r="B12" s="4" t="s">
        <v>35</v>
      </c>
      <c r="C12" s="4">
        <v>4585</v>
      </c>
      <c r="D12" s="4">
        <v>464</v>
      </c>
      <c r="F12" s="36"/>
      <c r="G12" s="35"/>
      <c r="H12" s="35"/>
      <c r="I12" s="35"/>
    </row>
    <row r="13" spans="1:9" x14ac:dyDescent="0.25">
      <c r="A13" s="102"/>
      <c r="B13" s="4" t="s">
        <v>27</v>
      </c>
      <c r="C13" s="1">
        <v>9349</v>
      </c>
      <c r="D13" s="4">
        <v>3639</v>
      </c>
      <c r="F13" s="36"/>
      <c r="G13" s="35"/>
      <c r="H13" s="35"/>
      <c r="I13" s="35"/>
    </row>
    <row r="14" spans="1:9" x14ac:dyDescent="0.25">
      <c r="A14" s="102"/>
      <c r="B14" s="4" t="s">
        <v>29</v>
      </c>
      <c r="C14" s="4">
        <v>0</v>
      </c>
      <c r="D14" s="4">
        <v>0</v>
      </c>
      <c r="F14" s="36"/>
      <c r="G14" s="35"/>
      <c r="H14" s="35"/>
      <c r="I14" s="35"/>
    </row>
    <row r="15" spans="1:9" x14ac:dyDescent="0.25">
      <c r="A15" s="102"/>
      <c r="B15" s="4" t="s">
        <v>30</v>
      </c>
      <c r="C15" s="4">
        <v>10317</v>
      </c>
      <c r="D15" s="4">
        <v>1923</v>
      </c>
      <c r="F15" s="36"/>
      <c r="G15" s="35"/>
      <c r="H15" s="35"/>
      <c r="I15" s="35"/>
    </row>
    <row r="16" spans="1:9" x14ac:dyDescent="0.25">
      <c r="A16" s="102"/>
      <c r="B16" s="4" t="s">
        <v>31</v>
      </c>
      <c r="C16" s="1">
        <v>1128</v>
      </c>
      <c r="D16" s="4">
        <v>294</v>
      </c>
      <c r="F16" s="36"/>
      <c r="G16" s="35"/>
      <c r="H16" s="35"/>
      <c r="I16" s="35"/>
    </row>
    <row r="17" spans="1:9" x14ac:dyDescent="0.25">
      <c r="A17" s="102"/>
      <c r="B17" s="4" t="s">
        <v>32</v>
      </c>
      <c r="C17" s="1">
        <v>4635</v>
      </c>
      <c r="D17" s="4">
        <v>520</v>
      </c>
      <c r="F17" s="36"/>
      <c r="G17" s="35"/>
      <c r="H17" s="35"/>
      <c r="I17" s="35"/>
    </row>
    <row r="18" spans="1:9" x14ac:dyDescent="0.25">
      <c r="A18" s="102"/>
      <c r="B18" s="6" t="s">
        <v>33</v>
      </c>
      <c r="C18" s="4">
        <v>0</v>
      </c>
      <c r="D18" s="4">
        <v>0</v>
      </c>
      <c r="F18" s="36"/>
      <c r="G18" s="35"/>
      <c r="H18" s="35"/>
      <c r="I18" s="35"/>
    </row>
    <row r="19" spans="1:9" x14ac:dyDescent="0.25">
      <c r="A19" s="102"/>
      <c r="B19" s="4" t="s">
        <v>25</v>
      </c>
      <c r="C19" s="1">
        <v>6317</v>
      </c>
      <c r="D19" s="4">
        <v>787</v>
      </c>
      <c r="F19" s="36"/>
      <c r="G19" s="35"/>
      <c r="H19" s="35"/>
      <c r="I19" s="35"/>
    </row>
    <row r="20" spans="1:9" x14ac:dyDescent="0.25">
      <c r="A20" s="102"/>
      <c r="B20" s="4" t="s">
        <v>34</v>
      </c>
      <c r="C20" s="1">
        <v>125</v>
      </c>
      <c r="D20" s="4">
        <v>54</v>
      </c>
      <c r="F20" s="36"/>
      <c r="G20" s="35"/>
      <c r="H20" s="35"/>
      <c r="I20" s="35"/>
    </row>
    <row r="21" spans="1:9" x14ac:dyDescent="0.25">
      <c r="A21" s="102"/>
      <c r="B21" s="4" t="s">
        <v>21</v>
      </c>
      <c r="C21" s="1">
        <v>727</v>
      </c>
      <c r="D21" s="4">
        <v>680</v>
      </c>
      <c r="F21" s="36"/>
      <c r="G21" s="35"/>
      <c r="H21" s="35"/>
      <c r="I21" s="35"/>
    </row>
    <row r="22" spans="1:9" x14ac:dyDescent="0.25">
      <c r="A22" s="102"/>
      <c r="B22" s="4" t="s">
        <v>36</v>
      </c>
      <c r="C22" s="1">
        <v>149</v>
      </c>
      <c r="D22" s="4">
        <v>65</v>
      </c>
      <c r="F22" s="36"/>
      <c r="G22" s="35"/>
      <c r="H22" s="35"/>
      <c r="I22" s="35"/>
    </row>
    <row r="23" spans="1:9" x14ac:dyDescent="0.25">
      <c r="A23" s="102"/>
      <c r="B23" s="6" t="s">
        <v>28</v>
      </c>
      <c r="C23" s="1">
        <v>6129</v>
      </c>
      <c r="D23" s="4">
        <v>951</v>
      </c>
      <c r="F23" s="36"/>
      <c r="G23" s="35"/>
      <c r="H23" s="35"/>
      <c r="I23" s="35"/>
    </row>
    <row r="24" spans="1:9" x14ac:dyDescent="0.25">
      <c r="A24" s="102" t="s">
        <v>12</v>
      </c>
      <c r="B24" s="4" t="s">
        <v>18</v>
      </c>
      <c r="C24" s="4">
        <v>20305</v>
      </c>
      <c r="D24" s="4">
        <v>0</v>
      </c>
      <c r="F24" s="36"/>
      <c r="G24" s="35"/>
      <c r="H24" s="35"/>
      <c r="I24" s="35"/>
    </row>
    <row r="25" spans="1:9" x14ac:dyDescent="0.25">
      <c r="A25" s="102"/>
      <c r="B25" s="4" t="s">
        <v>19</v>
      </c>
      <c r="C25" s="4">
        <v>4638</v>
      </c>
      <c r="D25" s="4">
        <v>0</v>
      </c>
      <c r="F25" s="36"/>
      <c r="G25" s="35"/>
      <c r="H25" s="35"/>
      <c r="I25" s="35"/>
    </row>
    <row r="26" spans="1:9" x14ac:dyDescent="0.25">
      <c r="A26" s="102"/>
      <c r="B26" s="4" t="s">
        <v>35</v>
      </c>
      <c r="C26" s="4">
        <v>4585</v>
      </c>
      <c r="D26" s="4">
        <v>464</v>
      </c>
      <c r="F26" s="36"/>
      <c r="G26" s="35"/>
      <c r="H26" s="35"/>
      <c r="I26" s="35"/>
    </row>
    <row r="27" spans="1:9" x14ac:dyDescent="0.25">
      <c r="A27" s="102"/>
      <c r="B27" s="4" t="s">
        <v>28</v>
      </c>
      <c r="C27" s="1">
        <v>6129</v>
      </c>
      <c r="D27" s="4">
        <v>951</v>
      </c>
      <c r="F27" s="36"/>
      <c r="G27" s="35"/>
      <c r="H27" s="35"/>
      <c r="I27" s="35"/>
    </row>
    <row r="28" spans="1:9" x14ac:dyDescent="0.25">
      <c r="A28" s="102"/>
      <c r="B28" s="4" t="s">
        <v>27</v>
      </c>
      <c r="C28" s="1">
        <v>9349</v>
      </c>
      <c r="D28" s="4">
        <v>3639</v>
      </c>
      <c r="F28" s="36"/>
      <c r="G28" s="35"/>
      <c r="H28" s="35"/>
      <c r="I28" s="35"/>
    </row>
    <row r="29" spans="1:9" x14ac:dyDescent="0.25">
      <c r="A29" s="102"/>
      <c r="B29" s="4" t="s">
        <v>30</v>
      </c>
      <c r="C29" s="4">
        <v>10317</v>
      </c>
      <c r="D29" s="4">
        <v>1923</v>
      </c>
      <c r="F29" s="36"/>
      <c r="G29" s="35"/>
      <c r="H29" s="35"/>
      <c r="I29" s="35"/>
    </row>
    <row r="30" spans="1:9" x14ac:dyDescent="0.25">
      <c r="A30" s="102"/>
      <c r="B30" s="4" t="s">
        <v>31</v>
      </c>
      <c r="C30" s="1">
        <v>1128</v>
      </c>
      <c r="D30" s="4">
        <v>294</v>
      </c>
      <c r="F30" s="36"/>
      <c r="G30" s="35"/>
      <c r="H30" s="35"/>
      <c r="I30" s="35"/>
    </row>
    <row r="31" spans="1:9" x14ac:dyDescent="0.25">
      <c r="A31" s="102"/>
      <c r="B31" s="4" t="s">
        <v>29</v>
      </c>
      <c r="C31" s="1">
        <v>0</v>
      </c>
      <c r="D31" s="4">
        <v>0</v>
      </c>
      <c r="F31" s="36"/>
      <c r="G31" s="35"/>
      <c r="H31" s="35"/>
      <c r="I31" s="35"/>
    </row>
    <row r="32" spans="1:9" x14ac:dyDescent="0.25">
      <c r="A32" s="102"/>
      <c r="B32" s="4" t="s">
        <v>33</v>
      </c>
      <c r="C32" s="1">
        <v>0</v>
      </c>
      <c r="D32" s="4">
        <v>0</v>
      </c>
      <c r="F32" s="36"/>
      <c r="G32" s="35"/>
      <c r="H32" s="35"/>
      <c r="I32" s="35"/>
    </row>
    <row r="33" spans="1:9" x14ac:dyDescent="0.25">
      <c r="A33" s="102"/>
      <c r="B33" s="4" t="s">
        <v>34</v>
      </c>
      <c r="C33" s="1">
        <v>125</v>
      </c>
      <c r="D33" s="4">
        <v>54</v>
      </c>
      <c r="F33" s="36"/>
      <c r="G33" s="35"/>
      <c r="H33" s="35"/>
      <c r="I33" s="35"/>
    </row>
    <row r="34" spans="1:9" x14ac:dyDescent="0.25">
      <c r="A34" s="102"/>
      <c r="B34" s="4" t="s">
        <v>36</v>
      </c>
      <c r="C34" s="1">
        <v>149</v>
      </c>
      <c r="D34" s="4">
        <v>65</v>
      </c>
      <c r="F34" s="36"/>
      <c r="G34" s="35"/>
      <c r="H34" s="35"/>
      <c r="I34" s="35"/>
    </row>
    <row r="35" spans="1:9" x14ac:dyDescent="0.25">
      <c r="A35" s="102"/>
      <c r="B35" s="4" t="s">
        <v>21</v>
      </c>
      <c r="C35" s="4">
        <v>727</v>
      </c>
      <c r="D35" s="4">
        <v>680</v>
      </c>
      <c r="F35" s="36"/>
      <c r="G35" s="35"/>
      <c r="H35" s="35"/>
      <c r="I35" s="35"/>
    </row>
    <row r="36" spans="1:9" x14ac:dyDescent="0.25">
      <c r="A36" s="102"/>
      <c r="B36" s="6" t="s">
        <v>25</v>
      </c>
      <c r="C36" s="1">
        <v>6317</v>
      </c>
      <c r="D36" s="4">
        <v>3158</v>
      </c>
      <c r="F36" s="36"/>
      <c r="G36" s="35"/>
      <c r="H36" s="35"/>
      <c r="I36" s="35"/>
    </row>
    <row r="37" spans="1:9" x14ac:dyDescent="0.25">
      <c r="A37" s="4" t="s">
        <v>8</v>
      </c>
      <c r="B37" s="4" t="s">
        <v>8</v>
      </c>
      <c r="C37" s="4">
        <v>150000</v>
      </c>
      <c r="D37" s="4">
        <f t="shared" ref="D37:D39" si="0">C37/2</f>
        <v>75000</v>
      </c>
      <c r="F37" s="36"/>
      <c r="G37" s="35"/>
      <c r="H37" s="35"/>
      <c r="I37" s="35"/>
    </row>
    <row r="38" spans="1:9" x14ac:dyDescent="0.25">
      <c r="A38" s="4" t="s">
        <v>9</v>
      </c>
      <c r="B38" s="4" t="s">
        <v>9</v>
      </c>
      <c r="C38" s="4">
        <v>16800</v>
      </c>
      <c r="D38" s="4"/>
      <c r="F38" s="36"/>
      <c r="G38" s="35"/>
      <c r="H38" s="35"/>
      <c r="I38" s="35"/>
    </row>
    <row r="39" spans="1:9" x14ac:dyDescent="0.25">
      <c r="A39" s="4" t="s">
        <v>10</v>
      </c>
      <c r="B39" s="4" t="s">
        <v>10</v>
      </c>
      <c r="C39" s="7">
        <v>55000</v>
      </c>
      <c r="D39" s="4">
        <f t="shared" si="0"/>
        <v>27500</v>
      </c>
      <c r="F39" s="36"/>
      <c r="G39" s="35"/>
      <c r="H39" s="35"/>
      <c r="I39" s="35"/>
    </row>
    <row r="40" spans="1:9" x14ac:dyDescent="0.25">
      <c r="A40" s="4" t="s">
        <v>7</v>
      </c>
      <c r="B40" s="4" t="s">
        <v>21</v>
      </c>
      <c r="C40" s="4">
        <v>727</v>
      </c>
      <c r="D40" s="4">
        <v>363</v>
      </c>
      <c r="F40" s="36"/>
      <c r="G40" s="35"/>
      <c r="H40" s="35"/>
      <c r="I40" s="35"/>
    </row>
    <row r="41" spans="1:9" x14ac:dyDescent="0.25">
      <c r="A41" s="4"/>
      <c r="B41" s="4" t="s">
        <v>25</v>
      </c>
      <c r="C41" s="1">
        <v>6317</v>
      </c>
      <c r="D41" s="4">
        <v>3158</v>
      </c>
      <c r="F41" s="36"/>
      <c r="G41" s="35"/>
      <c r="H41" s="35"/>
      <c r="I41" s="35"/>
    </row>
    <row r="42" spans="1:9" x14ac:dyDescent="0.25">
      <c r="A42" s="4"/>
      <c r="B42" s="4" t="s">
        <v>26</v>
      </c>
      <c r="C42" s="4">
        <v>0</v>
      </c>
      <c r="D42" s="4"/>
      <c r="F42" s="36"/>
      <c r="G42" s="35"/>
      <c r="H42" s="35"/>
      <c r="I42" s="35"/>
    </row>
    <row r="43" spans="1:9" x14ac:dyDescent="0.25">
      <c r="A43" s="4" t="s">
        <v>13</v>
      </c>
      <c r="B43" s="4" t="s">
        <v>21</v>
      </c>
      <c r="C43" s="4">
        <v>727</v>
      </c>
      <c r="D43" s="4">
        <v>363</v>
      </c>
      <c r="F43" s="36"/>
      <c r="G43" s="35"/>
      <c r="H43" s="35"/>
      <c r="I43" s="35"/>
    </row>
    <row r="44" spans="1:9" x14ac:dyDescent="0.25">
      <c r="A44" s="4" t="s">
        <v>0</v>
      </c>
      <c r="B44" s="4"/>
      <c r="C44" s="4">
        <v>36</v>
      </c>
      <c r="D44" s="4">
        <v>31</v>
      </c>
      <c r="F44" s="36"/>
      <c r="G44" s="35"/>
      <c r="H44" s="35"/>
      <c r="I44" s="35"/>
    </row>
    <row r="45" spans="1:9" x14ac:dyDescent="0.25">
      <c r="A45" s="4" t="s">
        <v>1</v>
      </c>
      <c r="B45" s="4"/>
      <c r="C45" s="4">
        <v>1000</v>
      </c>
      <c r="D45" s="4"/>
      <c r="F45" s="36"/>
      <c r="G45" s="35"/>
      <c r="H45" s="35"/>
      <c r="I45" s="35"/>
    </row>
    <row r="46" spans="1:9" x14ac:dyDescent="0.25">
      <c r="A46" s="4" t="s">
        <v>14</v>
      </c>
      <c r="B46" s="4"/>
      <c r="C46" s="5">
        <v>2000</v>
      </c>
      <c r="D46" s="4"/>
      <c r="F46" s="36"/>
      <c r="G46" s="35"/>
      <c r="H46" s="35"/>
      <c r="I46" s="35"/>
    </row>
    <row r="47" spans="1:9" x14ac:dyDescent="0.25">
      <c r="F47" s="35"/>
      <c r="G47" s="35"/>
      <c r="H47" s="35"/>
      <c r="I47" s="35"/>
    </row>
    <row r="48" spans="1:9" x14ac:dyDescent="0.25">
      <c r="F48" s="35"/>
      <c r="G48" s="35"/>
      <c r="H48" s="35"/>
      <c r="I48" s="35"/>
    </row>
    <row r="49" spans="6:9" x14ac:dyDescent="0.25">
      <c r="F49" s="35"/>
      <c r="G49" s="35"/>
      <c r="H49" s="35"/>
      <c r="I49" s="35"/>
    </row>
    <row r="50" spans="6:9" x14ac:dyDescent="0.25">
      <c r="F50" s="35"/>
      <c r="G50" s="35"/>
      <c r="H50" s="35"/>
      <c r="I50" s="35"/>
    </row>
  </sheetData>
  <mergeCells count="4">
    <mergeCell ref="A9:A23"/>
    <mergeCell ref="A24:A36"/>
    <mergeCell ref="A3:A5"/>
    <mergeCell ref="A6:A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workbookViewId="0">
      <selection activeCell="G25" sqref="G25"/>
    </sheetView>
  </sheetViews>
  <sheetFormatPr defaultColWidth="22" defaultRowHeight="15" x14ac:dyDescent="0.25"/>
  <cols>
    <col min="3" max="3" width="11.42578125" bestFit="1" customWidth="1"/>
    <col min="4" max="4" width="12.7109375" style="29" bestFit="1" customWidth="1"/>
    <col min="5" max="5" width="12.7109375" style="29" customWidth="1"/>
    <col min="6" max="6" width="13.42578125" bestFit="1" customWidth="1"/>
    <col min="7" max="7" width="18.85546875" bestFit="1" customWidth="1"/>
    <col min="8" max="8" width="18" bestFit="1" customWidth="1"/>
    <col min="9" max="9" width="21.5703125" customWidth="1"/>
  </cols>
  <sheetData>
    <row r="2" spans="1:9" ht="36" x14ac:dyDescent="0.25">
      <c r="A2" s="9" t="s">
        <v>110</v>
      </c>
      <c r="B2" s="9" t="s">
        <v>37</v>
      </c>
      <c r="C2" s="9" t="s">
        <v>138</v>
      </c>
      <c r="D2" s="9" t="s">
        <v>143</v>
      </c>
      <c r="E2" s="9" t="s">
        <v>142</v>
      </c>
      <c r="F2" s="10" t="s">
        <v>144</v>
      </c>
      <c r="G2" s="9" t="s">
        <v>140</v>
      </c>
      <c r="H2" s="9" t="s">
        <v>141</v>
      </c>
      <c r="I2" s="9" t="s">
        <v>149</v>
      </c>
    </row>
    <row r="3" spans="1:9" ht="15" customHeight="1" x14ac:dyDescent="0.25">
      <c r="A3" s="121" t="s">
        <v>111</v>
      </c>
      <c r="B3" s="8" t="s">
        <v>2</v>
      </c>
      <c r="C3" s="31">
        <v>4</v>
      </c>
      <c r="D3" s="31">
        <v>20591</v>
      </c>
      <c r="E3" s="31">
        <v>100662</v>
      </c>
      <c r="F3" s="31">
        <v>5</v>
      </c>
      <c r="G3" s="31">
        <f>F3*D3</f>
        <v>102955</v>
      </c>
      <c r="H3" s="31">
        <f>F3*E3</f>
        <v>503310</v>
      </c>
      <c r="I3" s="151" t="s">
        <v>154</v>
      </c>
    </row>
    <row r="4" spans="1:9" x14ac:dyDescent="0.25">
      <c r="A4" s="121"/>
      <c r="B4" s="27" t="s">
        <v>3</v>
      </c>
      <c r="C4" s="31">
        <v>4</v>
      </c>
      <c r="D4" s="31">
        <v>31838</v>
      </c>
      <c r="E4" s="31">
        <v>50677</v>
      </c>
      <c r="F4" s="31">
        <v>5</v>
      </c>
      <c r="G4" s="31">
        <f t="shared" ref="G4:G7" si="0">F4*D4</f>
        <v>159190</v>
      </c>
      <c r="H4" s="31">
        <f t="shared" ref="H4:H7" si="1">F4*E4</f>
        <v>253385</v>
      </c>
      <c r="I4" s="152"/>
    </row>
    <row r="5" spans="1:9" ht="24" x14ac:dyDescent="0.25">
      <c r="A5" s="121"/>
      <c r="B5" s="27" t="s">
        <v>45</v>
      </c>
      <c r="C5" s="31">
        <v>4</v>
      </c>
      <c r="D5" s="31">
        <v>305</v>
      </c>
      <c r="E5" s="31">
        <v>2232</v>
      </c>
      <c r="F5" s="31">
        <v>5</v>
      </c>
      <c r="G5" s="31">
        <f t="shared" si="0"/>
        <v>1525</v>
      </c>
      <c r="H5" s="31">
        <f t="shared" si="1"/>
        <v>11160</v>
      </c>
      <c r="I5" s="152"/>
    </row>
    <row r="6" spans="1:9" x14ac:dyDescent="0.25">
      <c r="A6" s="121"/>
      <c r="B6" s="27" t="s">
        <v>5</v>
      </c>
      <c r="C6" s="31">
        <v>4</v>
      </c>
      <c r="D6" s="31">
        <v>523</v>
      </c>
      <c r="E6" s="31">
        <v>5546</v>
      </c>
      <c r="F6" s="31">
        <v>5</v>
      </c>
      <c r="G6" s="31">
        <f t="shared" si="0"/>
        <v>2615</v>
      </c>
      <c r="H6" s="31">
        <f t="shared" si="1"/>
        <v>27730</v>
      </c>
      <c r="I6" s="152"/>
    </row>
    <row r="7" spans="1:9" x14ac:dyDescent="0.25">
      <c r="A7" s="121"/>
      <c r="B7" s="8" t="s">
        <v>44</v>
      </c>
      <c r="C7" s="31">
        <v>4</v>
      </c>
      <c r="D7" s="31">
        <v>947</v>
      </c>
      <c r="E7" s="31">
        <v>11848</v>
      </c>
      <c r="F7" s="31">
        <v>5</v>
      </c>
      <c r="G7" s="31">
        <f t="shared" si="0"/>
        <v>4735</v>
      </c>
      <c r="H7" s="31">
        <f t="shared" si="1"/>
        <v>59240</v>
      </c>
      <c r="I7" s="152"/>
    </row>
    <row r="8" spans="1:9" x14ac:dyDescent="0.25">
      <c r="A8" s="121" t="s">
        <v>112</v>
      </c>
      <c r="B8" s="27" t="s">
        <v>6</v>
      </c>
      <c r="C8" s="31">
        <v>4</v>
      </c>
      <c r="D8" s="31">
        <v>4397</v>
      </c>
      <c r="E8" s="31">
        <v>43834</v>
      </c>
      <c r="F8" s="31">
        <v>5</v>
      </c>
      <c r="G8" s="31">
        <f>F8*D8</f>
        <v>21985</v>
      </c>
      <c r="H8" s="31">
        <f>F8*E8</f>
        <v>219170</v>
      </c>
      <c r="I8" s="152"/>
    </row>
    <row r="9" spans="1:9" x14ac:dyDescent="0.25">
      <c r="A9" s="121"/>
      <c r="B9" s="27" t="s">
        <v>139</v>
      </c>
      <c r="C9" s="31">
        <v>4</v>
      </c>
      <c r="D9" s="31">
        <v>801</v>
      </c>
      <c r="E9" s="31">
        <v>6592</v>
      </c>
      <c r="F9" s="31">
        <v>5</v>
      </c>
      <c r="G9" s="31">
        <f t="shared" ref="G9:G19" si="2">F9*D9</f>
        <v>4005</v>
      </c>
      <c r="H9" s="31">
        <f t="shared" ref="H9:H19" si="3">F9*E9</f>
        <v>32960</v>
      </c>
      <c r="I9" s="152"/>
    </row>
    <row r="10" spans="1:9" x14ac:dyDescent="0.25">
      <c r="A10" s="121"/>
      <c r="B10" s="27" t="s">
        <v>4</v>
      </c>
      <c r="C10" s="31">
        <v>4</v>
      </c>
      <c r="D10" s="31">
        <v>11301</v>
      </c>
      <c r="E10" s="31">
        <v>68441</v>
      </c>
      <c r="F10" s="31">
        <v>5</v>
      </c>
      <c r="G10" s="31">
        <f t="shared" si="2"/>
        <v>56505</v>
      </c>
      <c r="H10" s="31">
        <f t="shared" si="3"/>
        <v>342205</v>
      </c>
      <c r="I10" s="152"/>
    </row>
    <row r="11" spans="1:9" x14ac:dyDescent="0.25">
      <c r="A11" s="121"/>
      <c r="B11" s="27" t="s">
        <v>12</v>
      </c>
      <c r="C11" s="31">
        <v>4</v>
      </c>
      <c r="D11" s="31">
        <v>11228</v>
      </c>
      <c r="E11" s="31">
        <v>63769</v>
      </c>
      <c r="F11" s="31">
        <v>5</v>
      </c>
      <c r="G11" s="31">
        <f t="shared" si="2"/>
        <v>56140</v>
      </c>
      <c r="H11" s="31">
        <f t="shared" si="3"/>
        <v>318845</v>
      </c>
      <c r="I11" s="152"/>
    </row>
    <row r="12" spans="1:9" x14ac:dyDescent="0.25">
      <c r="A12" s="121"/>
      <c r="B12" s="27" t="s">
        <v>8</v>
      </c>
      <c r="C12" s="31">
        <v>4</v>
      </c>
      <c r="D12" s="31">
        <v>75000</v>
      </c>
      <c r="E12" s="11">
        <v>150000</v>
      </c>
      <c r="F12" s="31">
        <v>5</v>
      </c>
      <c r="G12" s="31">
        <f t="shared" si="2"/>
        <v>375000</v>
      </c>
      <c r="H12" s="31">
        <f t="shared" si="3"/>
        <v>750000</v>
      </c>
      <c r="I12" s="152"/>
    </row>
    <row r="13" spans="1:9" x14ac:dyDescent="0.25">
      <c r="A13" s="121"/>
      <c r="B13" s="27" t="s">
        <v>9</v>
      </c>
      <c r="C13" s="31">
        <v>4</v>
      </c>
      <c r="D13" s="31">
        <v>700</v>
      </c>
      <c r="E13" s="12">
        <v>16800</v>
      </c>
      <c r="F13" s="31">
        <v>5</v>
      </c>
      <c r="G13" s="31">
        <f t="shared" si="2"/>
        <v>3500</v>
      </c>
      <c r="H13" s="31">
        <f t="shared" si="3"/>
        <v>84000</v>
      </c>
      <c r="I13" s="152"/>
    </row>
    <row r="14" spans="1:9" x14ac:dyDescent="0.25">
      <c r="A14" s="121"/>
      <c r="B14" s="27" t="s">
        <v>10</v>
      </c>
      <c r="C14" s="31">
        <v>4</v>
      </c>
      <c r="D14" s="31">
        <v>27500</v>
      </c>
      <c r="E14" s="12">
        <v>55000</v>
      </c>
      <c r="F14" s="31">
        <v>5</v>
      </c>
      <c r="G14" s="31">
        <f t="shared" si="2"/>
        <v>137500</v>
      </c>
      <c r="H14" s="31">
        <f t="shared" si="3"/>
        <v>275000</v>
      </c>
      <c r="I14" s="152"/>
    </row>
    <row r="15" spans="1:9" x14ac:dyDescent="0.25">
      <c r="A15" s="121"/>
      <c r="B15" s="27" t="s">
        <v>7</v>
      </c>
      <c r="C15" s="31">
        <v>4</v>
      </c>
      <c r="D15" s="31">
        <v>3521</v>
      </c>
      <c r="E15" s="31">
        <v>7044</v>
      </c>
      <c r="F15" s="31">
        <v>5</v>
      </c>
      <c r="G15" s="31">
        <f t="shared" si="2"/>
        <v>17605</v>
      </c>
      <c r="H15" s="31">
        <f t="shared" si="3"/>
        <v>35220</v>
      </c>
      <c r="I15" s="152"/>
    </row>
    <row r="16" spans="1:9" x14ac:dyDescent="0.25">
      <c r="A16" s="121"/>
      <c r="B16" s="27" t="s">
        <v>13</v>
      </c>
      <c r="C16" s="31">
        <v>4</v>
      </c>
      <c r="D16" s="31">
        <v>363</v>
      </c>
      <c r="E16" s="31">
        <v>732</v>
      </c>
      <c r="F16" s="31">
        <v>5</v>
      </c>
      <c r="G16" s="31">
        <f t="shared" si="2"/>
        <v>1815</v>
      </c>
      <c r="H16" s="31">
        <f t="shared" si="3"/>
        <v>3660</v>
      </c>
      <c r="I16" s="152"/>
    </row>
    <row r="17" spans="1:9" x14ac:dyDescent="0.25">
      <c r="A17" s="121"/>
      <c r="B17" s="27" t="s">
        <v>0</v>
      </c>
      <c r="C17" s="31">
        <v>4</v>
      </c>
      <c r="D17" s="31">
        <v>31</v>
      </c>
      <c r="E17" s="31">
        <v>36</v>
      </c>
      <c r="F17" s="31">
        <v>5</v>
      </c>
      <c r="G17" s="31">
        <f t="shared" si="2"/>
        <v>155</v>
      </c>
      <c r="H17" s="31">
        <f t="shared" si="3"/>
        <v>180</v>
      </c>
      <c r="I17" s="152"/>
    </row>
    <row r="18" spans="1:9" x14ac:dyDescent="0.25">
      <c r="A18" s="121"/>
      <c r="B18" s="27" t="s">
        <v>1</v>
      </c>
      <c r="C18" s="31">
        <v>4</v>
      </c>
      <c r="D18" s="31">
        <v>45</v>
      </c>
      <c r="E18" s="31">
        <v>1000</v>
      </c>
      <c r="F18" s="31">
        <v>5</v>
      </c>
      <c r="G18" s="31">
        <f t="shared" si="2"/>
        <v>225</v>
      </c>
      <c r="H18" s="31">
        <f t="shared" si="3"/>
        <v>5000</v>
      </c>
      <c r="I18" s="152"/>
    </row>
    <row r="19" spans="1:9" x14ac:dyDescent="0.25">
      <c r="A19" s="121"/>
      <c r="B19" s="27" t="s">
        <v>14</v>
      </c>
      <c r="C19" s="31">
        <v>4</v>
      </c>
      <c r="D19" s="31">
        <v>90</v>
      </c>
      <c r="E19" s="31">
        <v>2000</v>
      </c>
      <c r="F19" s="31">
        <v>5</v>
      </c>
      <c r="G19" s="31">
        <f t="shared" si="2"/>
        <v>450</v>
      </c>
      <c r="H19" s="31">
        <f t="shared" si="3"/>
        <v>10000</v>
      </c>
      <c r="I19" s="152"/>
    </row>
    <row r="20" spans="1:9" x14ac:dyDescent="0.25">
      <c r="A20" s="121" t="s">
        <v>146</v>
      </c>
      <c r="B20" s="121"/>
      <c r="C20" s="121"/>
      <c r="D20" s="121"/>
      <c r="E20" s="121"/>
      <c r="F20" s="121"/>
      <c r="G20" s="32">
        <f>SUM(G3:G19)</f>
        <v>945905</v>
      </c>
      <c r="H20" s="32">
        <f>SUM(H3:H19)</f>
        <v>2931065</v>
      </c>
      <c r="I20" s="152"/>
    </row>
    <row r="21" spans="1:9" s="29" customFormat="1" x14ac:dyDescent="0.25">
      <c r="A21" s="121" t="s">
        <v>145</v>
      </c>
      <c r="B21" s="121"/>
      <c r="C21" s="121"/>
      <c r="D21" s="121"/>
      <c r="E21" s="121"/>
      <c r="F21" s="121"/>
      <c r="G21" s="32">
        <v>0.9</v>
      </c>
      <c r="H21" s="32">
        <v>2.93</v>
      </c>
      <c r="I21" s="152"/>
    </row>
    <row r="22" spans="1:9" x14ac:dyDescent="0.25">
      <c r="A22" s="121" t="s">
        <v>147</v>
      </c>
      <c r="B22" s="121"/>
      <c r="C22" s="121"/>
      <c r="D22" s="121"/>
      <c r="E22" s="121"/>
      <c r="F22" s="121"/>
      <c r="G22" s="32">
        <f>G20*30</f>
        <v>28377150</v>
      </c>
      <c r="H22" s="32">
        <f>H20*30</f>
        <v>87931950</v>
      </c>
      <c r="I22" s="152"/>
    </row>
    <row r="23" spans="1:9" x14ac:dyDescent="0.25">
      <c r="A23" s="122" t="s">
        <v>148</v>
      </c>
      <c r="B23" s="122"/>
      <c r="C23" s="122"/>
      <c r="D23" s="122"/>
      <c r="E23" s="122"/>
      <c r="F23" s="122"/>
      <c r="G23" s="65" t="s">
        <v>165</v>
      </c>
      <c r="H23" s="65" t="s">
        <v>166</v>
      </c>
      <c r="I23" s="153"/>
    </row>
    <row r="27" spans="1:9" x14ac:dyDescent="0.25">
      <c r="A27" s="13"/>
      <c r="B27" s="13"/>
      <c r="C27" s="13"/>
      <c r="D27" s="13"/>
    </row>
    <row r="28" spans="1:9" ht="36.75" x14ac:dyDescent="0.25">
      <c r="A28" s="11" t="s">
        <v>167</v>
      </c>
      <c r="B28" s="5" t="s">
        <v>166</v>
      </c>
      <c r="C28" s="116" t="s">
        <v>170</v>
      </c>
      <c r="D28" s="116"/>
    </row>
    <row r="29" spans="1:9" ht="49.5" customHeight="1" x14ac:dyDescent="0.25">
      <c r="A29" s="11" t="s">
        <v>168</v>
      </c>
      <c r="B29" s="5" t="s">
        <v>169</v>
      </c>
      <c r="C29" s="158" t="s">
        <v>174</v>
      </c>
      <c r="D29" s="159"/>
    </row>
    <row r="30" spans="1:9" x14ac:dyDescent="0.25">
      <c r="A30" s="13"/>
      <c r="B30" s="13"/>
      <c r="C30" s="13"/>
      <c r="D30" s="13"/>
    </row>
    <row r="31" spans="1:9" x14ac:dyDescent="0.25">
      <c r="A31" s="122" t="s">
        <v>171</v>
      </c>
      <c r="B31" s="122"/>
      <c r="C31" s="13"/>
      <c r="D31" s="13"/>
    </row>
    <row r="32" spans="1:9" x14ac:dyDescent="0.25">
      <c r="A32" s="154" t="s">
        <v>172</v>
      </c>
      <c r="B32" s="155"/>
      <c r="C32" s="13"/>
      <c r="D32" s="13"/>
    </row>
    <row r="33" spans="1:4" x14ac:dyDescent="0.25">
      <c r="A33" s="156"/>
      <c r="B33" s="157"/>
      <c r="C33" s="13"/>
      <c r="D33" s="13"/>
    </row>
    <row r="34" spans="1:4" ht="29.25" customHeight="1" x14ac:dyDescent="0.25">
      <c r="A34" s="154" t="s">
        <v>173</v>
      </c>
      <c r="B34" s="155"/>
      <c r="C34" s="13"/>
      <c r="D34" s="13"/>
    </row>
    <row r="35" spans="1:4" ht="34.5" customHeight="1" x14ac:dyDescent="0.25">
      <c r="A35" s="156"/>
      <c r="B35" s="157"/>
      <c r="C35" s="13"/>
      <c r="D35" s="13"/>
    </row>
  </sheetData>
  <mergeCells count="12">
    <mergeCell ref="C28:D28"/>
    <mergeCell ref="A31:B31"/>
    <mergeCell ref="A32:B33"/>
    <mergeCell ref="A34:B35"/>
    <mergeCell ref="C29:D29"/>
    <mergeCell ref="A23:F23"/>
    <mergeCell ref="I3:I23"/>
    <mergeCell ref="A3:A7"/>
    <mergeCell ref="A8:A19"/>
    <mergeCell ref="A20:F20"/>
    <mergeCell ref="A22:F22"/>
    <mergeCell ref="A21:F2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9217" r:id="rId4">
          <objectPr defaultSize="0" autoPict="0" r:id="rId5">
            <anchor moveWithCells="1">
              <from>
                <xdr:col>8</xdr:col>
                <xdr:colOff>180975</xdr:colOff>
                <xdr:row>7</xdr:row>
                <xdr:rowOff>152400</xdr:rowOff>
              </from>
              <to>
                <xdr:col>8</xdr:col>
                <xdr:colOff>733425</xdr:colOff>
                <xdr:row>10</xdr:row>
                <xdr:rowOff>0</xdr:rowOff>
              </to>
            </anchor>
          </objectPr>
        </oleObject>
      </mc:Choice>
      <mc:Fallback>
        <oleObject progId="Packager Shell Object" dvAspect="DVASPECT_ICON" shapeId="92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"/>
  <sheetViews>
    <sheetView topLeftCell="B44" workbookViewId="0">
      <pane xSplit="1" topLeftCell="C1" activePane="topRight" state="frozen"/>
      <selection activeCell="B19" sqref="B19"/>
      <selection pane="topRight" activeCell="L40" sqref="L40"/>
    </sheetView>
  </sheetViews>
  <sheetFormatPr defaultRowHeight="12" x14ac:dyDescent="0.2"/>
  <cols>
    <col min="1" max="1" width="16" style="13" bestFit="1" customWidth="1"/>
    <col min="2" max="2" width="16.42578125" style="13" customWidth="1"/>
    <col min="3" max="3" width="38.140625" style="13" customWidth="1"/>
    <col min="4" max="4" width="20" style="13" bestFit="1" customWidth="1"/>
    <col min="5" max="5" width="20" style="13" customWidth="1"/>
    <col min="6" max="6" width="27.5703125" style="13" bestFit="1" customWidth="1"/>
    <col min="7" max="7" width="23.5703125" style="13" customWidth="1"/>
    <col min="8" max="8" width="15.85546875" style="13" customWidth="1"/>
    <col min="9" max="9" width="17.42578125" style="13" customWidth="1"/>
    <col min="10" max="10" width="20.42578125" style="13" customWidth="1"/>
    <col min="11" max="11" width="18.5703125" style="13" customWidth="1"/>
    <col min="12" max="16384" width="9.140625" style="13"/>
  </cols>
  <sheetData>
    <row r="2" spans="1:10" x14ac:dyDescent="0.2">
      <c r="A2" s="90" t="s">
        <v>211</v>
      </c>
      <c r="B2" s="165"/>
      <c r="C2" s="166"/>
      <c r="D2" s="166"/>
      <c r="E2" s="166"/>
      <c r="F2" s="166"/>
      <c r="G2" s="166"/>
      <c r="H2" s="167"/>
      <c r="I2" s="91"/>
      <c r="J2" s="91"/>
    </row>
    <row r="3" spans="1:10" ht="47.25" customHeight="1" x14ac:dyDescent="0.2">
      <c r="A3" s="9" t="s">
        <v>110</v>
      </c>
      <c r="B3" s="9" t="s">
        <v>37</v>
      </c>
      <c r="C3" s="10" t="s">
        <v>237</v>
      </c>
      <c r="D3" s="9" t="s">
        <v>254</v>
      </c>
      <c r="E3" s="10" t="s">
        <v>238</v>
      </c>
      <c r="F3" s="10" t="s">
        <v>255</v>
      </c>
      <c r="G3" s="10" t="s">
        <v>203</v>
      </c>
    </row>
    <row r="4" spans="1:10" ht="24" x14ac:dyDescent="0.2">
      <c r="A4" s="121" t="s">
        <v>111</v>
      </c>
      <c r="B4" s="8" t="s">
        <v>2</v>
      </c>
      <c r="C4" s="31"/>
      <c r="D4" s="31">
        <v>800</v>
      </c>
      <c r="E4" s="31">
        <v>200</v>
      </c>
      <c r="F4" s="31">
        <f t="shared" ref="F4:F20" si="0">SUM(D4:E4)</f>
        <v>1000</v>
      </c>
      <c r="G4" s="31">
        <v>1</v>
      </c>
    </row>
    <row r="5" spans="1:10" ht="24" x14ac:dyDescent="0.2">
      <c r="A5" s="121"/>
      <c r="B5" s="27" t="s">
        <v>3</v>
      </c>
      <c r="C5" s="31"/>
      <c r="D5" s="31">
        <v>800</v>
      </c>
      <c r="E5" s="80">
        <v>200</v>
      </c>
      <c r="F5" s="80">
        <f t="shared" si="0"/>
        <v>1000</v>
      </c>
      <c r="G5" s="80">
        <v>1</v>
      </c>
    </row>
    <row r="6" spans="1:10" ht="36" x14ac:dyDescent="0.2">
      <c r="A6" s="121"/>
      <c r="B6" s="27" t="s">
        <v>45</v>
      </c>
      <c r="C6" s="31"/>
      <c r="D6" s="31">
        <v>800</v>
      </c>
      <c r="E6" s="80">
        <v>200</v>
      </c>
      <c r="F6" s="80">
        <f t="shared" si="0"/>
        <v>1000</v>
      </c>
      <c r="G6" s="80">
        <v>1</v>
      </c>
    </row>
    <row r="7" spans="1:10" x14ac:dyDescent="0.2">
      <c r="A7" s="121"/>
      <c r="B7" s="27" t="s">
        <v>5</v>
      </c>
      <c r="C7" s="31"/>
      <c r="D7" s="31">
        <v>800</v>
      </c>
      <c r="E7" s="80">
        <v>200</v>
      </c>
      <c r="F7" s="80">
        <f t="shared" si="0"/>
        <v>1000</v>
      </c>
      <c r="G7" s="80">
        <v>1</v>
      </c>
    </row>
    <row r="8" spans="1:10" x14ac:dyDescent="0.2">
      <c r="A8" s="121"/>
      <c r="B8" s="8" t="s">
        <v>44</v>
      </c>
      <c r="C8" s="31"/>
      <c r="D8" s="31">
        <v>800</v>
      </c>
      <c r="E8" s="80">
        <v>200</v>
      </c>
      <c r="F8" s="80">
        <f t="shared" si="0"/>
        <v>1000</v>
      </c>
      <c r="G8" s="80">
        <v>1</v>
      </c>
    </row>
    <row r="9" spans="1:10" x14ac:dyDescent="0.2">
      <c r="A9" s="121" t="s">
        <v>112</v>
      </c>
      <c r="B9" s="27" t="s">
        <v>6</v>
      </c>
      <c r="C9" s="31"/>
      <c r="D9" s="31">
        <v>800</v>
      </c>
      <c r="E9" s="80">
        <v>200</v>
      </c>
      <c r="F9" s="80">
        <f t="shared" si="0"/>
        <v>1000</v>
      </c>
      <c r="G9" s="80">
        <v>1</v>
      </c>
    </row>
    <row r="10" spans="1:10" x14ac:dyDescent="0.2">
      <c r="A10" s="121"/>
      <c r="B10" s="27" t="s">
        <v>139</v>
      </c>
      <c r="C10" s="31"/>
      <c r="D10" s="31">
        <v>800</v>
      </c>
      <c r="E10" s="80">
        <v>200</v>
      </c>
      <c r="F10" s="80">
        <f t="shared" si="0"/>
        <v>1000</v>
      </c>
      <c r="G10" s="80">
        <v>1</v>
      </c>
    </row>
    <row r="11" spans="1:10" x14ac:dyDescent="0.2">
      <c r="A11" s="121"/>
      <c r="B11" s="27" t="s">
        <v>4</v>
      </c>
      <c r="C11" s="31"/>
      <c r="D11" s="31">
        <v>800</v>
      </c>
      <c r="E11" s="80">
        <v>200</v>
      </c>
      <c r="F11" s="80">
        <f t="shared" si="0"/>
        <v>1000</v>
      </c>
      <c r="G11" s="80">
        <v>1</v>
      </c>
    </row>
    <row r="12" spans="1:10" x14ac:dyDescent="0.2">
      <c r="A12" s="121"/>
      <c r="B12" s="27" t="s">
        <v>12</v>
      </c>
      <c r="C12" s="31"/>
      <c r="D12" s="31">
        <v>800</v>
      </c>
      <c r="E12" s="80">
        <v>200</v>
      </c>
      <c r="F12" s="80">
        <f t="shared" si="0"/>
        <v>1000</v>
      </c>
      <c r="G12" s="80">
        <v>1</v>
      </c>
    </row>
    <row r="13" spans="1:10" x14ac:dyDescent="0.2">
      <c r="A13" s="121"/>
      <c r="B13" s="27" t="s">
        <v>8</v>
      </c>
      <c r="C13" s="31"/>
      <c r="D13" s="31">
        <v>800</v>
      </c>
      <c r="E13" s="80">
        <v>200</v>
      </c>
      <c r="F13" s="80">
        <f t="shared" si="0"/>
        <v>1000</v>
      </c>
      <c r="G13" s="80">
        <v>1</v>
      </c>
    </row>
    <row r="14" spans="1:10" x14ac:dyDescent="0.2">
      <c r="A14" s="121"/>
      <c r="B14" s="27" t="s">
        <v>9</v>
      </c>
      <c r="C14" s="31"/>
      <c r="D14" s="31">
        <v>800</v>
      </c>
      <c r="E14" s="80">
        <v>200</v>
      </c>
      <c r="F14" s="80">
        <f t="shared" si="0"/>
        <v>1000</v>
      </c>
      <c r="G14" s="80">
        <v>1</v>
      </c>
    </row>
    <row r="15" spans="1:10" x14ac:dyDescent="0.2">
      <c r="A15" s="121"/>
      <c r="B15" s="27" t="s">
        <v>10</v>
      </c>
      <c r="C15" s="31"/>
      <c r="D15" s="31">
        <v>800</v>
      </c>
      <c r="E15" s="80">
        <v>200</v>
      </c>
      <c r="F15" s="80">
        <f t="shared" si="0"/>
        <v>1000</v>
      </c>
      <c r="G15" s="80">
        <v>1</v>
      </c>
    </row>
    <row r="16" spans="1:10" x14ac:dyDescent="0.2">
      <c r="A16" s="121"/>
      <c r="B16" s="27" t="s">
        <v>7</v>
      </c>
      <c r="C16" s="31"/>
      <c r="D16" s="31">
        <v>800</v>
      </c>
      <c r="E16" s="80">
        <v>200</v>
      </c>
      <c r="F16" s="80">
        <f t="shared" si="0"/>
        <v>1000</v>
      </c>
      <c r="G16" s="80">
        <v>1</v>
      </c>
    </row>
    <row r="17" spans="1:11" x14ac:dyDescent="0.2">
      <c r="A17" s="121"/>
      <c r="B17" s="27" t="s">
        <v>13</v>
      </c>
      <c r="C17" s="31"/>
      <c r="D17" s="31">
        <v>800</v>
      </c>
      <c r="E17" s="80">
        <v>200</v>
      </c>
      <c r="F17" s="80">
        <f t="shared" si="0"/>
        <v>1000</v>
      </c>
      <c r="G17" s="80">
        <v>1</v>
      </c>
    </row>
    <row r="18" spans="1:11" x14ac:dyDescent="0.2">
      <c r="A18" s="121"/>
      <c r="B18" s="27" t="s">
        <v>0</v>
      </c>
      <c r="C18" s="31"/>
      <c r="D18" s="31">
        <v>800</v>
      </c>
      <c r="E18" s="80">
        <v>200</v>
      </c>
      <c r="F18" s="80">
        <f t="shared" si="0"/>
        <v>1000</v>
      </c>
      <c r="G18" s="80">
        <v>1</v>
      </c>
    </row>
    <row r="19" spans="1:11" x14ac:dyDescent="0.2">
      <c r="A19" s="121"/>
      <c r="B19" s="27" t="s">
        <v>1</v>
      </c>
      <c r="C19" s="31"/>
      <c r="D19" s="31">
        <v>800</v>
      </c>
      <c r="E19" s="80">
        <v>200</v>
      </c>
      <c r="F19" s="80">
        <f t="shared" si="0"/>
        <v>1000</v>
      </c>
      <c r="G19" s="80">
        <v>1</v>
      </c>
    </row>
    <row r="20" spans="1:11" x14ac:dyDescent="0.2">
      <c r="A20" s="121"/>
      <c r="B20" s="27" t="s">
        <v>14</v>
      </c>
      <c r="C20" s="31"/>
      <c r="D20" s="31">
        <v>800</v>
      </c>
      <c r="E20" s="80">
        <v>200</v>
      </c>
      <c r="F20" s="80">
        <f t="shared" si="0"/>
        <v>1000</v>
      </c>
      <c r="G20" s="80">
        <v>1</v>
      </c>
    </row>
    <row r="21" spans="1:11" x14ac:dyDescent="0.2">
      <c r="A21" s="47"/>
      <c r="B21" s="52"/>
      <c r="C21" s="36"/>
      <c r="D21" s="36"/>
      <c r="E21" s="36"/>
      <c r="F21" s="36"/>
      <c r="G21" s="36"/>
      <c r="H21" s="73"/>
      <c r="I21" s="36"/>
      <c r="J21" s="36"/>
    </row>
    <row r="22" spans="1:11" ht="28.5" customHeight="1" x14ac:dyDescent="0.2">
      <c r="A22" s="47"/>
      <c r="B22" s="52"/>
      <c r="C22" s="74" t="s">
        <v>192</v>
      </c>
      <c r="D22" s="105" t="s">
        <v>193</v>
      </c>
      <c r="E22" s="105"/>
      <c r="F22" s="105"/>
      <c r="G22" s="36"/>
      <c r="H22" s="73"/>
      <c r="I22" s="36"/>
      <c r="J22" s="36"/>
    </row>
    <row r="23" spans="1:11" x14ac:dyDescent="0.2">
      <c r="C23" s="74" t="s">
        <v>194</v>
      </c>
      <c r="D23" s="105" t="s">
        <v>256</v>
      </c>
      <c r="E23" s="105"/>
      <c r="F23" s="105"/>
    </row>
    <row r="24" spans="1:11" x14ac:dyDescent="0.2">
      <c r="C24" s="74" t="s">
        <v>257</v>
      </c>
      <c r="D24" s="169" t="s">
        <v>258</v>
      </c>
      <c r="E24" s="169"/>
      <c r="F24" s="169"/>
    </row>
    <row r="30" spans="1:11" x14ac:dyDescent="0.2">
      <c r="A30" s="122" t="s">
        <v>212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</row>
    <row r="31" spans="1:11" ht="24" customHeight="1" x14ac:dyDescent="0.2">
      <c r="A31" s="160" t="s">
        <v>110</v>
      </c>
      <c r="B31" s="160" t="s">
        <v>37</v>
      </c>
      <c r="C31" s="168" t="s">
        <v>159</v>
      </c>
      <c r="D31" s="168" t="s">
        <v>269</v>
      </c>
      <c r="E31" s="163" t="s">
        <v>270</v>
      </c>
      <c r="F31" s="160" t="s">
        <v>150</v>
      </c>
      <c r="G31" s="160"/>
      <c r="H31" s="160"/>
      <c r="I31" s="76"/>
      <c r="J31" s="120" t="s">
        <v>160</v>
      </c>
      <c r="K31" s="120" t="s">
        <v>204</v>
      </c>
    </row>
    <row r="32" spans="1:11" ht="51.75" customHeight="1" x14ac:dyDescent="0.2">
      <c r="A32" s="160"/>
      <c r="B32" s="160"/>
      <c r="C32" s="160"/>
      <c r="D32" s="160"/>
      <c r="E32" s="164"/>
      <c r="F32" s="9" t="s">
        <v>196</v>
      </c>
      <c r="G32" s="9" t="s">
        <v>197</v>
      </c>
      <c r="H32" s="9" t="s">
        <v>198</v>
      </c>
      <c r="I32" s="10" t="s">
        <v>158</v>
      </c>
      <c r="J32" s="123"/>
      <c r="K32" s="123"/>
    </row>
    <row r="33" spans="1:11" x14ac:dyDescent="0.2">
      <c r="A33" s="76"/>
      <c r="B33" s="161" t="s">
        <v>111</v>
      </c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4" x14ac:dyDescent="0.2">
      <c r="A34" s="121" t="s">
        <v>111</v>
      </c>
      <c r="B34" s="8" t="s">
        <v>2</v>
      </c>
      <c r="C34" s="31">
        <v>70</v>
      </c>
      <c r="D34" s="31">
        <v>53</v>
      </c>
      <c r="E34" s="80">
        <v>14</v>
      </c>
      <c r="F34" s="31">
        <v>7</v>
      </c>
      <c r="G34" s="31">
        <v>0</v>
      </c>
      <c r="H34" s="32">
        <v>0</v>
      </c>
      <c r="I34" s="32">
        <f>(F34*20)+(G34*15)+(H34*21)</f>
        <v>140</v>
      </c>
      <c r="J34" s="80">
        <f>SUM(C34,D34,E34,I34)</f>
        <v>277</v>
      </c>
      <c r="K34" s="31">
        <f>J34/1000</f>
        <v>0.27700000000000002</v>
      </c>
    </row>
    <row r="35" spans="1:11" ht="24" x14ac:dyDescent="0.2">
      <c r="A35" s="121"/>
      <c r="B35" s="27" t="s">
        <v>3</v>
      </c>
      <c r="C35" s="80">
        <v>70</v>
      </c>
      <c r="D35" s="80">
        <v>53</v>
      </c>
      <c r="E35" s="80">
        <v>14</v>
      </c>
      <c r="F35" s="31">
        <v>2</v>
      </c>
      <c r="G35" s="31">
        <v>0</v>
      </c>
      <c r="H35" s="32">
        <v>0</v>
      </c>
      <c r="I35" s="32">
        <f t="shared" ref="I35:I86" si="1">(F35*20)+(G35*15)+(H35*21)</f>
        <v>40</v>
      </c>
      <c r="J35" s="80">
        <f t="shared" ref="J35:J42" si="2">SUM(C35,D35,E35,I35)</f>
        <v>177</v>
      </c>
      <c r="K35" s="80">
        <f t="shared" ref="K35:K36" si="3">J35/1000</f>
        <v>0.17699999999999999</v>
      </c>
    </row>
    <row r="36" spans="1:11" ht="36" x14ac:dyDescent="0.2">
      <c r="A36" s="121"/>
      <c r="B36" s="27" t="s">
        <v>45</v>
      </c>
      <c r="C36" s="80">
        <v>70</v>
      </c>
      <c r="D36" s="80">
        <v>53</v>
      </c>
      <c r="E36" s="80">
        <v>14</v>
      </c>
      <c r="F36" s="31">
        <v>3</v>
      </c>
      <c r="G36" s="31">
        <v>0</v>
      </c>
      <c r="H36" s="31">
        <v>0</v>
      </c>
      <c r="I36" s="32">
        <f t="shared" si="1"/>
        <v>60</v>
      </c>
      <c r="J36" s="80">
        <f t="shared" si="2"/>
        <v>197</v>
      </c>
      <c r="K36" s="80">
        <f t="shared" si="3"/>
        <v>0.19700000000000001</v>
      </c>
    </row>
    <row r="37" spans="1:11" x14ac:dyDescent="0.2">
      <c r="A37" s="121"/>
      <c r="B37" s="27" t="s">
        <v>224</v>
      </c>
      <c r="C37" s="80">
        <v>70</v>
      </c>
      <c r="D37" s="80">
        <v>53</v>
      </c>
      <c r="E37" s="80">
        <v>14</v>
      </c>
      <c r="F37" s="80"/>
      <c r="G37" s="80"/>
      <c r="H37" s="80"/>
      <c r="I37" s="81"/>
      <c r="J37" s="80">
        <f t="shared" si="2"/>
        <v>137</v>
      </c>
      <c r="K37" s="80">
        <f>J37/1000</f>
        <v>0.13700000000000001</v>
      </c>
    </row>
    <row r="38" spans="1:11" x14ac:dyDescent="0.2">
      <c r="A38" s="121"/>
      <c r="B38" s="13" t="s">
        <v>226</v>
      </c>
      <c r="C38" s="80">
        <v>70</v>
      </c>
      <c r="D38" s="80">
        <v>53</v>
      </c>
      <c r="E38" s="80">
        <v>14</v>
      </c>
      <c r="F38" s="31">
        <v>1</v>
      </c>
      <c r="G38" s="31">
        <v>0</v>
      </c>
      <c r="H38" s="31">
        <v>0</v>
      </c>
      <c r="I38" s="32">
        <f t="shared" si="1"/>
        <v>20</v>
      </c>
      <c r="J38" s="80">
        <f t="shared" si="2"/>
        <v>157</v>
      </c>
      <c r="K38" s="80">
        <f>J38/1000</f>
        <v>0.157</v>
      </c>
    </row>
    <row r="39" spans="1:11" x14ac:dyDescent="0.2">
      <c r="A39" s="121"/>
      <c r="B39" s="8" t="s">
        <v>44</v>
      </c>
      <c r="C39" s="80">
        <v>70</v>
      </c>
      <c r="D39" s="80">
        <v>53</v>
      </c>
      <c r="E39" s="80">
        <v>14</v>
      </c>
      <c r="F39" s="31">
        <v>1</v>
      </c>
      <c r="G39" s="31">
        <v>0</v>
      </c>
      <c r="H39" s="31">
        <v>0</v>
      </c>
      <c r="I39" s="32">
        <f t="shared" si="1"/>
        <v>20</v>
      </c>
      <c r="J39" s="80">
        <f t="shared" si="2"/>
        <v>157</v>
      </c>
      <c r="K39" s="80">
        <f t="shared" ref="K39" si="4">J39/1000</f>
        <v>0.157</v>
      </c>
    </row>
    <row r="40" spans="1:11" x14ac:dyDescent="0.2">
      <c r="A40" s="82"/>
      <c r="B40" s="27" t="s">
        <v>5</v>
      </c>
      <c r="C40" s="80">
        <v>70</v>
      </c>
      <c r="D40" s="80">
        <v>53</v>
      </c>
      <c r="E40" s="80">
        <v>14</v>
      </c>
      <c r="F40" s="80">
        <v>1</v>
      </c>
      <c r="G40" s="80">
        <v>0</v>
      </c>
      <c r="H40" s="80">
        <v>0</v>
      </c>
      <c r="I40" s="81">
        <f t="shared" si="1"/>
        <v>20</v>
      </c>
      <c r="J40" s="80">
        <f t="shared" si="2"/>
        <v>157</v>
      </c>
      <c r="K40" s="80">
        <f>J40/1000</f>
        <v>0.157</v>
      </c>
    </row>
    <row r="41" spans="1:11" x14ac:dyDescent="0.2">
      <c r="A41" s="82"/>
      <c r="B41" s="27" t="s">
        <v>35</v>
      </c>
      <c r="C41" s="80">
        <v>70</v>
      </c>
      <c r="D41" s="80">
        <v>53</v>
      </c>
      <c r="E41" s="80">
        <v>14</v>
      </c>
      <c r="F41" s="80">
        <v>1</v>
      </c>
      <c r="G41" s="80">
        <v>0</v>
      </c>
      <c r="H41" s="80">
        <v>0</v>
      </c>
      <c r="I41" s="81">
        <f t="shared" si="1"/>
        <v>20</v>
      </c>
      <c r="J41" s="80">
        <f t="shared" si="2"/>
        <v>157</v>
      </c>
      <c r="K41" s="80">
        <f t="shared" ref="K41:K42" si="5">J41/1000</f>
        <v>0.157</v>
      </c>
    </row>
    <row r="42" spans="1:11" x14ac:dyDescent="0.2">
      <c r="A42" s="82"/>
      <c r="B42" s="27" t="s">
        <v>36</v>
      </c>
      <c r="C42" s="80">
        <v>70</v>
      </c>
      <c r="D42" s="80">
        <v>53</v>
      </c>
      <c r="E42" s="80">
        <v>14</v>
      </c>
      <c r="F42" s="80">
        <v>1</v>
      </c>
      <c r="G42" s="80">
        <v>0</v>
      </c>
      <c r="H42" s="80">
        <v>0</v>
      </c>
      <c r="I42" s="81">
        <f t="shared" si="1"/>
        <v>20</v>
      </c>
      <c r="J42" s="80">
        <f t="shared" si="2"/>
        <v>157</v>
      </c>
      <c r="K42" s="80">
        <f t="shared" si="5"/>
        <v>0.157</v>
      </c>
    </row>
    <row r="43" spans="1:11" x14ac:dyDescent="0.2">
      <c r="A43" s="75"/>
      <c r="B43" s="162" t="s">
        <v>112</v>
      </c>
      <c r="C43" s="162"/>
      <c r="D43" s="162"/>
      <c r="E43" s="162"/>
      <c r="F43" s="162"/>
      <c r="G43" s="162"/>
      <c r="H43" s="162"/>
      <c r="I43" s="162"/>
      <c r="J43" s="162"/>
      <c r="K43" s="162"/>
    </row>
    <row r="44" spans="1:11" ht="24" x14ac:dyDescent="0.25">
      <c r="A44" s="102" t="s">
        <v>6</v>
      </c>
      <c r="B44" s="27" t="s">
        <v>38</v>
      </c>
      <c r="C44" s="31">
        <v>70</v>
      </c>
      <c r="D44" s="31">
        <v>53</v>
      </c>
      <c r="E44" s="80">
        <v>14</v>
      </c>
      <c r="F44" s="30">
        <v>2</v>
      </c>
      <c r="G44" s="32">
        <v>0</v>
      </c>
      <c r="H44" s="30">
        <v>1</v>
      </c>
      <c r="I44" s="32">
        <f t="shared" si="1"/>
        <v>61</v>
      </c>
      <c r="J44" s="31">
        <f>SUM(C44,D44,E44,I44)</f>
        <v>198</v>
      </c>
      <c r="K44" s="31">
        <f t="shared" ref="K44:K86" si="6">J44/1000</f>
        <v>0.19800000000000001</v>
      </c>
    </row>
    <row r="45" spans="1:11" ht="24" x14ac:dyDescent="0.25">
      <c r="A45" s="102"/>
      <c r="B45" s="27" t="s">
        <v>39</v>
      </c>
      <c r="C45" s="80">
        <v>70</v>
      </c>
      <c r="D45" s="80">
        <v>53</v>
      </c>
      <c r="E45" s="80">
        <v>14</v>
      </c>
      <c r="F45" s="30">
        <v>2</v>
      </c>
      <c r="G45" s="30">
        <v>1</v>
      </c>
      <c r="H45" s="32">
        <v>0</v>
      </c>
      <c r="I45" s="32">
        <f t="shared" si="1"/>
        <v>55</v>
      </c>
      <c r="J45" s="80">
        <f t="shared" ref="J45:J86" si="7">SUM(C45,D45,E45,I45)</f>
        <v>192</v>
      </c>
      <c r="K45" s="31">
        <f t="shared" si="6"/>
        <v>0.192</v>
      </c>
    </row>
    <row r="46" spans="1:11" ht="24.75" x14ac:dyDescent="0.25">
      <c r="A46" s="102"/>
      <c r="B46" s="11" t="s">
        <v>40</v>
      </c>
      <c r="C46" s="80">
        <v>70</v>
      </c>
      <c r="D46" s="80">
        <v>53</v>
      </c>
      <c r="E46" s="80">
        <v>14</v>
      </c>
      <c r="F46" s="30">
        <v>2</v>
      </c>
      <c r="G46" s="30">
        <v>1</v>
      </c>
      <c r="H46" s="32">
        <v>0</v>
      </c>
      <c r="I46" s="32">
        <f t="shared" si="1"/>
        <v>55</v>
      </c>
      <c r="J46" s="80">
        <f t="shared" si="7"/>
        <v>192</v>
      </c>
      <c r="K46" s="31">
        <f t="shared" si="6"/>
        <v>0.192</v>
      </c>
    </row>
    <row r="47" spans="1:11" ht="24" x14ac:dyDescent="0.25">
      <c r="A47" s="102" t="s">
        <v>11</v>
      </c>
      <c r="B47" s="27" t="s">
        <v>41</v>
      </c>
      <c r="C47" s="80">
        <v>70</v>
      </c>
      <c r="D47" s="80">
        <v>53</v>
      </c>
      <c r="E47" s="80">
        <v>14</v>
      </c>
      <c r="F47" s="30">
        <v>2</v>
      </c>
      <c r="G47" s="32">
        <v>0</v>
      </c>
      <c r="H47" s="30">
        <v>1</v>
      </c>
      <c r="I47" s="32">
        <f t="shared" si="1"/>
        <v>61</v>
      </c>
      <c r="J47" s="80">
        <f t="shared" si="7"/>
        <v>198</v>
      </c>
      <c r="K47" s="31">
        <f t="shared" si="6"/>
        <v>0.19800000000000001</v>
      </c>
    </row>
    <row r="48" spans="1:11" ht="24" x14ac:dyDescent="0.25">
      <c r="A48" s="102"/>
      <c r="B48" s="27" t="s">
        <v>42</v>
      </c>
      <c r="C48" s="80">
        <v>70</v>
      </c>
      <c r="D48" s="80">
        <v>53</v>
      </c>
      <c r="E48" s="80">
        <v>14</v>
      </c>
      <c r="F48" s="30">
        <v>2</v>
      </c>
      <c r="G48" s="30">
        <v>1</v>
      </c>
      <c r="H48" s="32">
        <v>0</v>
      </c>
      <c r="I48" s="32">
        <f t="shared" si="1"/>
        <v>55</v>
      </c>
      <c r="J48" s="80">
        <f t="shared" si="7"/>
        <v>192</v>
      </c>
      <c r="K48" s="31">
        <f t="shared" si="6"/>
        <v>0.192</v>
      </c>
    </row>
    <row r="49" spans="1:11" ht="24.75" x14ac:dyDescent="0.25">
      <c r="A49" s="102"/>
      <c r="B49" s="11" t="s">
        <v>268</v>
      </c>
      <c r="C49" s="80">
        <v>70</v>
      </c>
      <c r="D49" s="80">
        <v>53</v>
      </c>
      <c r="E49" s="80">
        <v>14</v>
      </c>
      <c r="F49" s="30">
        <v>2</v>
      </c>
      <c r="G49" s="30">
        <v>1</v>
      </c>
      <c r="H49" s="32">
        <v>0</v>
      </c>
      <c r="I49" s="32">
        <f t="shared" si="1"/>
        <v>55</v>
      </c>
      <c r="J49" s="80">
        <f t="shared" si="7"/>
        <v>192</v>
      </c>
      <c r="K49" s="31">
        <f t="shared" si="6"/>
        <v>0.192</v>
      </c>
    </row>
    <row r="50" spans="1:11" ht="15" x14ac:dyDescent="0.25">
      <c r="A50" s="102" t="s">
        <v>4</v>
      </c>
      <c r="B50" s="31" t="s">
        <v>18</v>
      </c>
      <c r="C50" s="80">
        <v>70</v>
      </c>
      <c r="D50" s="80">
        <v>53</v>
      </c>
      <c r="E50" s="80">
        <v>14</v>
      </c>
      <c r="F50" s="30">
        <v>3</v>
      </c>
      <c r="G50" s="32">
        <v>0</v>
      </c>
      <c r="H50" s="30">
        <v>1</v>
      </c>
      <c r="I50" s="32">
        <f t="shared" si="1"/>
        <v>81</v>
      </c>
      <c r="J50" s="80">
        <f t="shared" si="7"/>
        <v>218</v>
      </c>
      <c r="K50" s="31">
        <f t="shared" si="6"/>
        <v>0.218</v>
      </c>
    </row>
    <row r="51" spans="1:11" ht="15" x14ac:dyDescent="0.25">
      <c r="A51" s="102"/>
      <c r="B51" s="31" t="s">
        <v>19</v>
      </c>
      <c r="C51" s="80">
        <v>70</v>
      </c>
      <c r="D51" s="80">
        <v>53</v>
      </c>
      <c r="E51" s="80">
        <v>14</v>
      </c>
      <c r="F51" s="30">
        <v>2</v>
      </c>
      <c r="G51" s="32">
        <v>0</v>
      </c>
      <c r="H51" s="30">
        <v>1</v>
      </c>
      <c r="I51" s="32">
        <f t="shared" si="1"/>
        <v>61</v>
      </c>
      <c r="J51" s="80">
        <f t="shared" si="7"/>
        <v>198</v>
      </c>
      <c r="K51" s="31">
        <f t="shared" si="6"/>
        <v>0.19800000000000001</v>
      </c>
    </row>
    <row r="52" spans="1:11" ht="15" x14ac:dyDescent="0.25">
      <c r="A52" s="102"/>
      <c r="B52" s="31" t="s">
        <v>20</v>
      </c>
      <c r="C52" s="80">
        <v>70</v>
      </c>
      <c r="D52" s="80">
        <v>53</v>
      </c>
      <c r="E52" s="80">
        <v>14</v>
      </c>
      <c r="F52" s="30">
        <v>2</v>
      </c>
      <c r="G52" s="32">
        <v>0</v>
      </c>
      <c r="H52" s="30">
        <v>1</v>
      </c>
      <c r="I52" s="32">
        <f t="shared" si="1"/>
        <v>61</v>
      </c>
      <c r="J52" s="80">
        <f t="shared" si="7"/>
        <v>198</v>
      </c>
      <c r="K52" s="31">
        <f t="shared" si="6"/>
        <v>0.19800000000000001</v>
      </c>
    </row>
    <row r="53" spans="1:11" ht="15" x14ac:dyDescent="0.25">
      <c r="A53" s="102"/>
      <c r="B53" s="31" t="s">
        <v>35</v>
      </c>
      <c r="C53" s="80">
        <v>70</v>
      </c>
      <c r="D53" s="80">
        <v>53</v>
      </c>
      <c r="E53" s="80">
        <v>14</v>
      </c>
      <c r="F53" s="30">
        <v>2</v>
      </c>
      <c r="G53" s="32">
        <v>0</v>
      </c>
      <c r="H53" s="30">
        <v>1</v>
      </c>
      <c r="I53" s="32">
        <f t="shared" si="1"/>
        <v>61</v>
      </c>
      <c r="J53" s="80">
        <f t="shared" si="7"/>
        <v>198</v>
      </c>
      <c r="K53" s="31">
        <f t="shared" si="6"/>
        <v>0.19800000000000001</v>
      </c>
    </row>
    <row r="54" spans="1:11" ht="15" x14ac:dyDescent="0.25">
      <c r="A54" s="102"/>
      <c r="B54" s="31" t="s">
        <v>27</v>
      </c>
      <c r="C54" s="80">
        <v>70</v>
      </c>
      <c r="D54" s="80">
        <v>53</v>
      </c>
      <c r="E54" s="80">
        <v>14</v>
      </c>
      <c r="F54" s="30">
        <v>2</v>
      </c>
      <c r="G54" s="32">
        <v>0</v>
      </c>
      <c r="H54" s="30">
        <v>1</v>
      </c>
      <c r="I54" s="32">
        <f t="shared" si="1"/>
        <v>61</v>
      </c>
      <c r="J54" s="80">
        <f t="shared" si="7"/>
        <v>198</v>
      </c>
      <c r="K54" s="31">
        <f t="shared" si="6"/>
        <v>0.19800000000000001</v>
      </c>
    </row>
    <row r="55" spans="1:11" ht="15" x14ac:dyDescent="0.25">
      <c r="A55" s="102"/>
      <c r="B55" s="31" t="s">
        <v>29</v>
      </c>
      <c r="C55" s="80">
        <v>70</v>
      </c>
      <c r="D55" s="80">
        <v>53</v>
      </c>
      <c r="E55" s="80">
        <v>14</v>
      </c>
      <c r="F55" s="30">
        <v>2</v>
      </c>
      <c r="G55" s="32">
        <v>0</v>
      </c>
      <c r="H55" s="30">
        <v>1</v>
      </c>
      <c r="I55" s="32">
        <f t="shared" si="1"/>
        <v>61</v>
      </c>
      <c r="J55" s="80">
        <f t="shared" si="7"/>
        <v>198</v>
      </c>
      <c r="K55" s="31">
        <f t="shared" si="6"/>
        <v>0.19800000000000001</v>
      </c>
    </row>
    <row r="56" spans="1:11" ht="15" x14ac:dyDescent="0.25">
      <c r="A56" s="102"/>
      <c r="B56" s="31" t="s">
        <v>30</v>
      </c>
      <c r="C56" s="80">
        <v>70</v>
      </c>
      <c r="D56" s="80">
        <v>53</v>
      </c>
      <c r="E56" s="80">
        <v>14</v>
      </c>
      <c r="F56" s="30">
        <v>2</v>
      </c>
      <c r="G56" s="32">
        <v>0</v>
      </c>
      <c r="H56" s="30">
        <v>1</v>
      </c>
      <c r="I56" s="32">
        <f t="shared" si="1"/>
        <v>61</v>
      </c>
      <c r="J56" s="80">
        <f t="shared" si="7"/>
        <v>198</v>
      </c>
      <c r="K56" s="31">
        <f t="shared" si="6"/>
        <v>0.19800000000000001</v>
      </c>
    </row>
    <row r="57" spans="1:11" ht="15" x14ac:dyDescent="0.25">
      <c r="A57" s="102"/>
      <c r="B57" s="31" t="s">
        <v>31</v>
      </c>
      <c r="C57" s="80">
        <v>70</v>
      </c>
      <c r="D57" s="80">
        <v>53</v>
      </c>
      <c r="E57" s="80">
        <v>14</v>
      </c>
      <c r="F57" s="30">
        <v>2</v>
      </c>
      <c r="G57" s="32">
        <v>0</v>
      </c>
      <c r="H57" s="30">
        <v>1</v>
      </c>
      <c r="I57" s="32">
        <f t="shared" si="1"/>
        <v>61</v>
      </c>
      <c r="J57" s="80">
        <f t="shared" si="7"/>
        <v>198</v>
      </c>
      <c r="K57" s="31">
        <f t="shared" si="6"/>
        <v>0.19800000000000001</v>
      </c>
    </row>
    <row r="58" spans="1:11" ht="15" x14ac:dyDescent="0.25">
      <c r="A58" s="102"/>
      <c r="B58" s="31" t="s">
        <v>32</v>
      </c>
      <c r="C58" s="80">
        <v>70</v>
      </c>
      <c r="D58" s="80">
        <v>53</v>
      </c>
      <c r="E58" s="80">
        <v>14</v>
      </c>
      <c r="F58" s="30">
        <v>2</v>
      </c>
      <c r="G58" s="32">
        <v>0</v>
      </c>
      <c r="H58" s="30">
        <v>1</v>
      </c>
      <c r="I58" s="32">
        <f t="shared" si="1"/>
        <v>61</v>
      </c>
      <c r="J58" s="80">
        <f t="shared" si="7"/>
        <v>198</v>
      </c>
      <c r="K58" s="31">
        <f t="shared" si="6"/>
        <v>0.19800000000000001</v>
      </c>
    </row>
    <row r="59" spans="1:11" ht="15" x14ac:dyDescent="0.25">
      <c r="A59" s="102"/>
      <c r="B59" s="32" t="s">
        <v>33</v>
      </c>
      <c r="C59" s="80">
        <v>70</v>
      </c>
      <c r="D59" s="80">
        <v>53</v>
      </c>
      <c r="E59" s="80">
        <v>14</v>
      </c>
      <c r="F59" s="30">
        <v>2</v>
      </c>
      <c r="G59" s="32">
        <v>0</v>
      </c>
      <c r="H59" s="30">
        <v>1</v>
      </c>
      <c r="I59" s="32">
        <f t="shared" si="1"/>
        <v>61</v>
      </c>
      <c r="J59" s="80">
        <f t="shared" si="7"/>
        <v>198</v>
      </c>
      <c r="K59" s="31">
        <f t="shared" si="6"/>
        <v>0.19800000000000001</v>
      </c>
    </row>
    <row r="60" spans="1:11" ht="15" x14ac:dyDescent="0.25">
      <c r="A60" s="102"/>
      <c r="B60" s="31" t="s">
        <v>25</v>
      </c>
      <c r="C60" s="80">
        <v>70</v>
      </c>
      <c r="D60" s="80">
        <v>53</v>
      </c>
      <c r="E60" s="80">
        <v>14</v>
      </c>
      <c r="F60" s="30">
        <v>2</v>
      </c>
      <c r="G60" s="32">
        <v>0</v>
      </c>
      <c r="H60" s="30">
        <v>1</v>
      </c>
      <c r="I60" s="32">
        <f t="shared" si="1"/>
        <v>61</v>
      </c>
      <c r="J60" s="80">
        <f t="shared" si="7"/>
        <v>198</v>
      </c>
      <c r="K60" s="31">
        <f t="shared" si="6"/>
        <v>0.19800000000000001</v>
      </c>
    </row>
    <row r="61" spans="1:11" ht="15" x14ac:dyDescent="0.25">
      <c r="A61" s="102"/>
      <c r="B61" s="31" t="s">
        <v>34</v>
      </c>
      <c r="C61" s="80">
        <v>70</v>
      </c>
      <c r="D61" s="80">
        <v>53</v>
      </c>
      <c r="E61" s="80">
        <v>14</v>
      </c>
      <c r="F61" s="30">
        <v>2</v>
      </c>
      <c r="G61" s="32">
        <v>0</v>
      </c>
      <c r="H61" s="30">
        <v>1</v>
      </c>
      <c r="I61" s="32">
        <f t="shared" si="1"/>
        <v>61</v>
      </c>
      <c r="J61" s="80">
        <f t="shared" si="7"/>
        <v>198</v>
      </c>
      <c r="K61" s="31">
        <f t="shared" si="6"/>
        <v>0.19800000000000001</v>
      </c>
    </row>
    <row r="62" spans="1:11" ht="15" x14ac:dyDescent="0.25">
      <c r="A62" s="102"/>
      <c r="B62" s="31" t="s">
        <v>21</v>
      </c>
      <c r="C62" s="80">
        <v>70</v>
      </c>
      <c r="D62" s="80">
        <v>53</v>
      </c>
      <c r="E62" s="80">
        <v>14</v>
      </c>
      <c r="F62" s="30">
        <v>2</v>
      </c>
      <c r="G62" s="32">
        <v>0</v>
      </c>
      <c r="H62" s="30">
        <v>1</v>
      </c>
      <c r="I62" s="32">
        <f t="shared" si="1"/>
        <v>61</v>
      </c>
      <c r="J62" s="80">
        <f t="shared" si="7"/>
        <v>198</v>
      </c>
      <c r="K62" s="31">
        <f t="shared" si="6"/>
        <v>0.19800000000000001</v>
      </c>
    </row>
    <row r="63" spans="1:11" ht="15" x14ac:dyDescent="0.25">
      <c r="A63" s="102"/>
      <c r="B63" s="31" t="s">
        <v>36</v>
      </c>
      <c r="C63" s="80">
        <v>70</v>
      </c>
      <c r="D63" s="80">
        <v>53</v>
      </c>
      <c r="E63" s="80">
        <v>14</v>
      </c>
      <c r="F63" s="30">
        <v>2</v>
      </c>
      <c r="G63" s="32">
        <v>0</v>
      </c>
      <c r="H63" s="30">
        <v>1</v>
      </c>
      <c r="I63" s="32">
        <f t="shared" si="1"/>
        <v>61</v>
      </c>
      <c r="J63" s="80">
        <f t="shared" si="7"/>
        <v>198</v>
      </c>
      <c r="K63" s="31">
        <f t="shared" si="6"/>
        <v>0.19800000000000001</v>
      </c>
    </row>
    <row r="64" spans="1:11" ht="15" x14ac:dyDescent="0.25">
      <c r="A64" s="102"/>
      <c r="B64" s="32" t="s">
        <v>28</v>
      </c>
      <c r="C64" s="80">
        <v>70</v>
      </c>
      <c r="D64" s="80">
        <v>53</v>
      </c>
      <c r="E64" s="80">
        <v>14</v>
      </c>
      <c r="F64" s="30">
        <v>2</v>
      </c>
      <c r="G64" s="32">
        <v>0</v>
      </c>
      <c r="H64" s="30">
        <v>1</v>
      </c>
      <c r="I64" s="32">
        <f t="shared" si="1"/>
        <v>61</v>
      </c>
      <c r="J64" s="80">
        <f t="shared" si="7"/>
        <v>198</v>
      </c>
      <c r="K64" s="31">
        <f t="shared" si="6"/>
        <v>0.19800000000000001</v>
      </c>
    </row>
    <row r="65" spans="1:11" ht="15" x14ac:dyDescent="0.25">
      <c r="A65" s="102" t="s">
        <v>12</v>
      </c>
      <c r="B65" s="31" t="s">
        <v>18</v>
      </c>
      <c r="C65" s="80">
        <v>70</v>
      </c>
      <c r="D65" s="80">
        <v>53</v>
      </c>
      <c r="E65" s="80">
        <v>14</v>
      </c>
      <c r="F65" s="30">
        <v>2</v>
      </c>
      <c r="G65" s="30">
        <v>1</v>
      </c>
      <c r="H65" s="30">
        <v>1</v>
      </c>
      <c r="I65" s="32">
        <f t="shared" si="1"/>
        <v>76</v>
      </c>
      <c r="J65" s="80">
        <f t="shared" si="7"/>
        <v>213</v>
      </c>
      <c r="K65" s="31">
        <f t="shared" si="6"/>
        <v>0.21299999999999999</v>
      </c>
    </row>
    <row r="66" spans="1:11" ht="15" x14ac:dyDescent="0.25">
      <c r="A66" s="102"/>
      <c r="B66" s="31" t="s">
        <v>19</v>
      </c>
      <c r="C66" s="80">
        <v>70</v>
      </c>
      <c r="D66" s="80">
        <v>53</v>
      </c>
      <c r="E66" s="80">
        <v>14</v>
      </c>
      <c r="F66" s="30">
        <v>2</v>
      </c>
      <c r="G66" s="30">
        <v>1</v>
      </c>
      <c r="H66" s="30">
        <v>1</v>
      </c>
      <c r="I66" s="32">
        <f t="shared" si="1"/>
        <v>76</v>
      </c>
      <c r="J66" s="80">
        <f t="shared" si="7"/>
        <v>213</v>
      </c>
      <c r="K66" s="31">
        <f t="shared" si="6"/>
        <v>0.21299999999999999</v>
      </c>
    </row>
    <row r="67" spans="1:11" ht="15" x14ac:dyDescent="0.25">
      <c r="A67" s="102"/>
      <c r="B67" s="31" t="s">
        <v>35</v>
      </c>
      <c r="C67" s="80">
        <v>70</v>
      </c>
      <c r="D67" s="80">
        <v>53</v>
      </c>
      <c r="E67" s="80">
        <v>14</v>
      </c>
      <c r="F67" s="30">
        <v>2</v>
      </c>
      <c r="G67" s="30">
        <v>1</v>
      </c>
      <c r="H67" s="32">
        <v>0</v>
      </c>
      <c r="I67" s="32">
        <f t="shared" si="1"/>
        <v>55</v>
      </c>
      <c r="J67" s="80">
        <f t="shared" si="7"/>
        <v>192</v>
      </c>
      <c r="K67" s="31">
        <f t="shared" si="6"/>
        <v>0.192</v>
      </c>
    </row>
    <row r="68" spans="1:11" ht="15" x14ac:dyDescent="0.25">
      <c r="A68" s="102"/>
      <c r="B68" s="31" t="s">
        <v>28</v>
      </c>
      <c r="C68" s="80">
        <v>70</v>
      </c>
      <c r="D68" s="80">
        <v>53</v>
      </c>
      <c r="E68" s="80">
        <v>14</v>
      </c>
      <c r="F68" s="30">
        <v>2</v>
      </c>
      <c r="G68" s="30">
        <v>1</v>
      </c>
      <c r="H68" s="32">
        <v>0</v>
      </c>
      <c r="I68" s="32">
        <f t="shared" si="1"/>
        <v>55</v>
      </c>
      <c r="J68" s="80">
        <f t="shared" si="7"/>
        <v>192</v>
      </c>
      <c r="K68" s="31">
        <f t="shared" si="6"/>
        <v>0.192</v>
      </c>
    </row>
    <row r="69" spans="1:11" ht="15" x14ac:dyDescent="0.25">
      <c r="A69" s="102"/>
      <c r="B69" s="31" t="s">
        <v>27</v>
      </c>
      <c r="C69" s="80">
        <v>70</v>
      </c>
      <c r="D69" s="80">
        <v>53</v>
      </c>
      <c r="E69" s="80">
        <v>14</v>
      </c>
      <c r="F69" s="30">
        <v>2</v>
      </c>
      <c r="G69" s="30">
        <v>1</v>
      </c>
      <c r="H69" s="32">
        <v>0</v>
      </c>
      <c r="I69" s="32">
        <f t="shared" si="1"/>
        <v>55</v>
      </c>
      <c r="J69" s="80">
        <f t="shared" si="7"/>
        <v>192</v>
      </c>
      <c r="K69" s="31">
        <f t="shared" si="6"/>
        <v>0.192</v>
      </c>
    </row>
    <row r="70" spans="1:11" ht="15" x14ac:dyDescent="0.25">
      <c r="A70" s="102"/>
      <c r="B70" s="31" t="s">
        <v>30</v>
      </c>
      <c r="C70" s="80">
        <v>70</v>
      </c>
      <c r="D70" s="80">
        <v>53</v>
      </c>
      <c r="E70" s="80">
        <v>14</v>
      </c>
      <c r="F70" s="30">
        <v>2</v>
      </c>
      <c r="G70" s="30">
        <v>1</v>
      </c>
      <c r="H70" s="32">
        <v>0</v>
      </c>
      <c r="I70" s="32">
        <f t="shared" si="1"/>
        <v>55</v>
      </c>
      <c r="J70" s="80">
        <f t="shared" si="7"/>
        <v>192</v>
      </c>
      <c r="K70" s="31">
        <f t="shared" si="6"/>
        <v>0.192</v>
      </c>
    </row>
    <row r="71" spans="1:11" ht="15" x14ac:dyDescent="0.25">
      <c r="A71" s="102"/>
      <c r="B71" s="31" t="s">
        <v>31</v>
      </c>
      <c r="C71" s="80">
        <v>70</v>
      </c>
      <c r="D71" s="80">
        <v>53</v>
      </c>
      <c r="E71" s="80">
        <v>14</v>
      </c>
      <c r="F71" s="30">
        <v>2</v>
      </c>
      <c r="G71" s="30">
        <v>1</v>
      </c>
      <c r="H71" s="32">
        <v>0</v>
      </c>
      <c r="I71" s="32">
        <f t="shared" si="1"/>
        <v>55</v>
      </c>
      <c r="J71" s="80">
        <f t="shared" si="7"/>
        <v>192</v>
      </c>
      <c r="K71" s="31">
        <f t="shared" si="6"/>
        <v>0.192</v>
      </c>
    </row>
    <row r="72" spans="1:11" ht="15" x14ac:dyDescent="0.25">
      <c r="A72" s="102"/>
      <c r="B72" s="31" t="s">
        <v>29</v>
      </c>
      <c r="C72" s="80">
        <v>70</v>
      </c>
      <c r="D72" s="80">
        <v>53</v>
      </c>
      <c r="E72" s="80">
        <v>14</v>
      </c>
      <c r="F72" s="30">
        <v>2</v>
      </c>
      <c r="G72" s="30">
        <v>1</v>
      </c>
      <c r="H72" s="32">
        <v>0</v>
      </c>
      <c r="I72" s="32">
        <f t="shared" si="1"/>
        <v>55</v>
      </c>
      <c r="J72" s="80">
        <f t="shared" si="7"/>
        <v>192</v>
      </c>
      <c r="K72" s="31">
        <f t="shared" si="6"/>
        <v>0.192</v>
      </c>
    </row>
    <row r="73" spans="1:11" ht="15" x14ac:dyDescent="0.25">
      <c r="A73" s="102"/>
      <c r="B73" s="31" t="s">
        <v>33</v>
      </c>
      <c r="C73" s="80">
        <v>70</v>
      </c>
      <c r="D73" s="80">
        <v>53</v>
      </c>
      <c r="E73" s="80">
        <v>14</v>
      </c>
      <c r="F73" s="30">
        <v>2</v>
      </c>
      <c r="G73" s="30">
        <v>1</v>
      </c>
      <c r="H73" s="32">
        <v>0</v>
      </c>
      <c r="I73" s="32">
        <f t="shared" si="1"/>
        <v>55</v>
      </c>
      <c r="J73" s="80">
        <f t="shared" si="7"/>
        <v>192</v>
      </c>
      <c r="K73" s="31">
        <f t="shared" si="6"/>
        <v>0.192</v>
      </c>
    </row>
    <row r="74" spans="1:11" ht="15" x14ac:dyDescent="0.25">
      <c r="A74" s="102"/>
      <c r="B74" s="31" t="s">
        <v>34</v>
      </c>
      <c r="C74" s="80">
        <v>70</v>
      </c>
      <c r="D74" s="80">
        <v>53</v>
      </c>
      <c r="E74" s="80">
        <v>14</v>
      </c>
      <c r="F74" s="30">
        <v>2</v>
      </c>
      <c r="G74" s="30">
        <v>1</v>
      </c>
      <c r="H74" s="32">
        <v>0</v>
      </c>
      <c r="I74" s="32">
        <f t="shared" si="1"/>
        <v>55</v>
      </c>
      <c r="J74" s="80">
        <f t="shared" si="7"/>
        <v>192</v>
      </c>
      <c r="K74" s="31">
        <f t="shared" si="6"/>
        <v>0.192</v>
      </c>
    </row>
    <row r="75" spans="1:11" ht="15" x14ac:dyDescent="0.25">
      <c r="A75" s="102"/>
      <c r="B75" s="31" t="s">
        <v>36</v>
      </c>
      <c r="C75" s="80">
        <v>70</v>
      </c>
      <c r="D75" s="80">
        <v>53</v>
      </c>
      <c r="E75" s="80">
        <v>14</v>
      </c>
      <c r="F75" s="30">
        <v>2</v>
      </c>
      <c r="G75" s="30">
        <v>1</v>
      </c>
      <c r="H75" s="32">
        <v>0</v>
      </c>
      <c r="I75" s="32">
        <f t="shared" si="1"/>
        <v>55</v>
      </c>
      <c r="J75" s="80">
        <f t="shared" si="7"/>
        <v>192</v>
      </c>
      <c r="K75" s="31">
        <f t="shared" si="6"/>
        <v>0.192</v>
      </c>
    </row>
    <row r="76" spans="1:11" ht="15" x14ac:dyDescent="0.25">
      <c r="A76" s="102"/>
      <c r="B76" s="31" t="s">
        <v>21</v>
      </c>
      <c r="C76" s="80">
        <v>70</v>
      </c>
      <c r="D76" s="80">
        <v>53</v>
      </c>
      <c r="E76" s="80">
        <v>14</v>
      </c>
      <c r="F76" s="30">
        <v>2</v>
      </c>
      <c r="G76" s="30">
        <v>1</v>
      </c>
      <c r="H76" s="32">
        <v>0</v>
      </c>
      <c r="I76" s="32">
        <f t="shared" si="1"/>
        <v>55</v>
      </c>
      <c r="J76" s="80">
        <f t="shared" si="7"/>
        <v>192</v>
      </c>
      <c r="K76" s="31">
        <f t="shared" si="6"/>
        <v>0.192</v>
      </c>
    </row>
    <row r="77" spans="1:11" ht="15" x14ac:dyDescent="0.25">
      <c r="A77" s="102"/>
      <c r="B77" s="32" t="s">
        <v>25</v>
      </c>
      <c r="C77" s="80">
        <v>70</v>
      </c>
      <c r="D77" s="80">
        <v>53</v>
      </c>
      <c r="E77" s="80">
        <v>14</v>
      </c>
      <c r="F77" s="30">
        <v>2</v>
      </c>
      <c r="G77" s="30">
        <v>1</v>
      </c>
      <c r="H77" s="32">
        <v>0</v>
      </c>
      <c r="I77" s="32">
        <f t="shared" si="1"/>
        <v>55</v>
      </c>
      <c r="J77" s="80">
        <f t="shared" si="7"/>
        <v>192</v>
      </c>
      <c r="K77" s="31">
        <f t="shared" si="6"/>
        <v>0.192</v>
      </c>
    </row>
    <row r="78" spans="1:11" ht="15" x14ac:dyDescent="0.25">
      <c r="A78" s="31" t="s">
        <v>7</v>
      </c>
      <c r="B78" s="31" t="s">
        <v>21</v>
      </c>
      <c r="C78" s="80">
        <v>70</v>
      </c>
      <c r="D78" s="80">
        <v>53</v>
      </c>
      <c r="E78" s="80">
        <v>14</v>
      </c>
      <c r="F78" s="30">
        <v>1</v>
      </c>
      <c r="G78" s="30"/>
      <c r="H78" s="30">
        <v>1</v>
      </c>
      <c r="I78" s="32">
        <f>(F78*20)+(G78*15)+(H78*21)</f>
        <v>41</v>
      </c>
      <c r="J78" s="80">
        <f t="shared" si="7"/>
        <v>178</v>
      </c>
      <c r="K78" s="31">
        <f t="shared" si="6"/>
        <v>0.17799999999999999</v>
      </c>
    </row>
    <row r="79" spans="1:11" ht="15" x14ac:dyDescent="0.25">
      <c r="A79" s="31"/>
      <c r="B79" s="31" t="s">
        <v>25</v>
      </c>
      <c r="C79" s="80">
        <v>70</v>
      </c>
      <c r="D79" s="80">
        <v>53</v>
      </c>
      <c r="E79" s="80">
        <v>14</v>
      </c>
      <c r="F79" s="30">
        <v>2</v>
      </c>
      <c r="G79" s="30">
        <v>1</v>
      </c>
      <c r="H79" s="30">
        <v>1</v>
      </c>
      <c r="I79" s="32">
        <f>(F79*20)+(G79*15)+(H79*21)</f>
        <v>76</v>
      </c>
      <c r="J79" s="80">
        <f t="shared" si="7"/>
        <v>213</v>
      </c>
      <c r="K79" s="31">
        <f t="shared" si="6"/>
        <v>0.21299999999999999</v>
      </c>
    </row>
    <row r="80" spans="1:11" ht="15" x14ac:dyDescent="0.25">
      <c r="A80" s="31"/>
      <c r="B80" s="31" t="s">
        <v>26</v>
      </c>
      <c r="C80" s="80">
        <v>70</v>
      </c>
      <c r="D80" s="80">
        <v>53</v>
      </c>
      <c r="E80" s="80">
        <v>14</v>
      </c>
      <c r="F80" s="30">
        <v>1</v>
      </c>
      <c r="G80" s="30"/>
      <c r="H80" s="30">
        <v>1</v>
      </c>
      <c r="I80" s="32">
        <f>(F80*20)+(G80*15)+(H80*21)</f>
        <v>41</v>
      </c>
      <c r="J80" s="80">
        <f t="shared" si="7"/>
        <v>178</v>
      </c>
      <c r="K80" s="31">
        <f t="shared" si="6"/>
        <v>0.17799999999999999</v>
      </c>
    </row>
    <row r="81" spans="1:11" x14ac:dyDescent="0.2">
      <c r="A81" s="31" t="s">
        <v>13</v>
      </c>
      <c r="B81" s="31" t="s">
        <v>21</v>
      </c>
      <c r="C81" s="80">
        <v>70</v>
      </c>
      <c r="D81" s="80">
        <v>53</v>
      </c>
      <c r="E81" s="80">
        <v>14</v>
      </c>
      <c r="F81" s="31">
        <v>2</v>
      </c>
      <c r="G81" s="31">
        <v>0</v>
      </c>
      <c r="H81" s="32">
        <v>1</v>
      </c>
      <c r="I81" s="32">
        <f>(F81*20)+(G81*15)+(H81*21)</f>
        <v>61</v>
      </c>
      <c r="J81" s="80">
        <f t="shared" si="7"/>
        <v>198</v>
      </c>
      <c r="K81" s="31">
        <f t="shared" si="6"/>
        <v>0.19800000000000001</v>
      </c>
    </row>
    <row r="82" spans="1:11" x14ac:dyDescent="0.2">
      <c r="A82" s="31" t="s">
        <v>8</v>
      </c>
      <c r="B82" s="31" t="s">
        <v>8</v>
      </c>
      <c r="C82" s="80">
        <v>70</v>
      </c>
      <c r="D82" s="80">
        <v>53</v>
      </c>
      <c r="E82" s="80">
        <v>14</v>
      </c>
      <c r="F82" s="31">
        <v>2</v>
      </c>
      <c r="G82" s="31">
        <v>0</v>
      </c>
      <c r="H82" s="32">
        <v>1</v>
      </c>
      <c r="I82" s="32">
        <f t="shared" si="1"/>
        <v>61</v>
      </c>
      <c r="J82" s="80">
        <f t="shared" si="7"/>
        <v>198</v>
      </c>
      <c r="K82" s="31">
        <f t="shared" si="6"/>
        <v>0.19800000000000001</v>
      </c>
    </row>
    <row r="83" spans="1:11" ht="15" x14ac:dyDescent="0.25">
      <c r="A83" s="48" t="s">
        <v>9</v>
      </c>
      <c r="B83" s="31" t="s">
        <v>9</v>
      </c>
      <c r="C83" s="80">
        <v>70</v>
      </c>
      <c r="D83" s="80">
        <v>53</v>
      </c>
      <c r="E83" s="80">
        <v>14</v>
      </c>
      <c r="F83" s="30"/>
      <c r="G83" s="30"/>
      <c r="H83" s="30"/>
      <c r="I83" s="32">
        <f t="shared" si="1"/>
        <v>0</v>
      </c>
      <c r="J83" s="80">
        <f t="shared" si="7"/>
        <v>137</v>
      </c>
      <c r="K83" s="31">
        <f t="shared" si="6"/>
        <v>0.13700000000000001</v>
      </c>
    </row>
    <row r="84" spans="1:11" x14ac:dyDescent="0.2">
      <c r="A84" s="31" t="s">
        <v>10</v>
      </c>
      <c r="B84" s="31" t="s">
        <v>10</v>
      </c>
      <c r="C84" s="80">
        <v>70</v>
      </c>
      <c r="D84" s="80">
        <v>53</v>
      </c>
      <c r="E84" s="80">
        <v>14</v>
      </c>
      <c r="F84" s="31">
        <v>1</v>
      </c>
      <c r="G84" s="31">
        <v>1</v>
      </c>
      <c r="H84" s="31">
        <v>0</v>
      </c>
      <c r="I84" s="32">
        <f t="shared" si="1"/>
        <v>35</v>
      </c>
      <c r="J84" s="80">
        <f t="shared" si="7"/>
        <v>172</v>
      </c>
      <c r="K84" s="31">
        <f t="shared" si="6"/>
        <v>0.17199999999999999</v>
      </c>
    </row>
    <row r="85" spans="1:11" x14ac:dyDescent="0.2">
      <c r="B85" s="80" t="s">
        <v>0</v>
      </c>
      <c r="C85" s="80">
        <v>70</v>
      </c>
      <c r="D85" s="80">
        <v>53</v>
      </c>
      <c r="E85" s="80">
        <v>14</v>
      </c>
      <c r="F85" s="80">
        <v>0</v>
      </c>
      <c r="G85" s="80">
        <v>0</v>
      </c>
      <c r="H85" s="80">
        <v>0</v>
      </c>
      <c r="I85" s="80">
        <f t="shared" si="1"/>
        <v>0</v>
      </c>
      <c r="J85" s="80">
        <f t="shared" si="7"/>
        <v>137</v>
      </c>
      <c r="K85" s="80">
        <f t="shared" si="6"/>
        <v>0.13700000000000001</v>
      </c>
    </row>
    <row r="86" spans="1:11" x14ac:dyDescent="0.2">
      <c r="B86" s="80" t="s">
        <v>1</v>
      </c>
      <c r="C86" s="80">
        <v>70</v>
      </c>
      <c r="D86" s="80">
        <v>53</v>
      </c>
      <c r="E86" s="80">
        <v>14</v>
      </c>
      <c r="F86" s="80">
        <v>0</v>
      </c>
      <c r="G86" s="80">
        <v>0</v>
      </c>
      <c r="H86" s="80">
        <v>0</v>
      </c>
      <c r="I86" s="80">
        <f t="shared" si="1"/>
        <v>0</v>
      </c>
      <c r="J86" s="80">
        <f t="shared" si="7"/>
        <v>137</v>
      </c>
      <c r="K86" s="80">
        <f t="shared" si="6"/>
        <v>0.13700000000000001</v>
      </c>
    </row>
    <row r="87" spans="1:11" x14ac:dyDescent="0.2">
      <c r="B87" s="80" t="s">
        <v>14</v>
      </c>
      <c r="C87" s="80">
        <v>70</v>
      </c>
      <c r="D87" s="80">
        <v>53</v>
      </c>
      <c r="E87" s="80">
        <v>14</v>
      </c>
      <c r="F87" s="80"/>
      <c r="G87" s="80"/>
      <c r="H87" s="80"/>
      <c r="I87" s="80"/>
      <c r="J87" s="80"/>
      <c r="K87" s="80"/>
    </row>
    <row r="90" spans="1:11" x14ac:dyDescent="0.2">
      <c r="C90" s="122" t="s">
        <v>153</v>
      </c>
      <c r="D90" s="122"/>
      <c r="E90" s="122"/>
      <c r="F90" s="122"/>
    </row>
    <row r="91" spans="1:11" x14ac:dyDescent="0.2">
      <c r="C91" s="31" t="s">
        <v>155</v>
      </c>
      <c r="D91" s="121">
        <v>21</v>
      </c>
      <c r="E91" s="121"/>
      <c r="F91" s="121"/>
    </row>
    <row r="92" spans="1:11" x14ac:dyDescent="0.2">
      <c r="C92" s="31" t="s">
        <v>156</v>
      </c>
      <c r="D92" s="121">
        <v>20</v>
      </c>
      <c r="E92" s="121"/>
      <c r="F92" s="121"/>
    </row>
    <row r="93" spans="1:11" x14ac:dyDescent="0.2">
      <c r="C93" s="31" t="s">
        <v>157</v>
      </c>
      <c r="D93" s="121">
        <v>15</v>
      </c>
      <c r="E93" s="121"/>
      <c r="F93" s="121"/>
    </row>
    <row r="94" spans="1:11" ht="30" customHeight="1" x14ac:dyDescent="0.2">
      <c r="C94" s="32" t="s">
        <v>158</v>
      </c>
      <c r="D94" s="116" t="s">
        <v>152</v>
      </c>
      <c r="E94" s="116"/>
      <c r="F94" s="116"/>
    </row>
    <row r="95" spans="1:11" ht="132" x14ac:dyDescent="0.2">
      <c r="C95" s="31" t="s">
        <v>161</v>
      </c>
      <c r="D95" s="11" t="s">
        <v>202</v>
      </c>
      <c r="E95" s="11"/>
      <c r="F95" s="11" t="s">
        <v>195</v>
      </c>
    </row>
    <row r="98" ht="24.75" customHeight="1" x14ac:dyDescent="0.2"/>
    <row r="100" ht="36" customHeight="1" x14ac:dyDescent="0.2"/>
  </sheetData>
  <mergeCells count="27">
    <mergeCell ref="B2:H2"/>
    <mergeCell ref="D91:F91"/>
    <mergeCell ref="D92:F92"/>
    <mergeCell ref="A44:A46"/>
    <mergeCell ref="A47:A49"/>
    <mergeCell ref="A50:A64"/>
    <mergeCell ref="A65:A77"/>
    <mergeCell ref="A4:A8"/>
    <mergeCell ref="A9:A20"/>
    <mergeCell ref="A34:A39"/>
    <mergeCell ref="F31:H31"/>
    <mergeCell ref="D23:F23"/>
    <mergeCell ref="B31:B32"/>
    <mergeCell ref="C31:C32"/>
    <mergeCell ref="D31:D32"/>
    <mergeCell ref="D24:F24"/>
    <mergeCell ref="D93:F93"/>
    <mergeCell ref="D94:F94"/>
    <mergeCell ref="C90:F90"/>
    <mergeCell ref="D22:F22"/>
    <mergeCell ref="A31:A32"/>
    <mergeCell ref="B33:K33"/>
    <mergeCell ref="B43:K43"/>
    <mergeCell ref="A30:K30"/>
    <mergeCell ref="K31:K32"/>
    <mergeCell ref="J31:J32"/>
    <mergeCell ref="E31:E3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9"/>
  <sheetViews>
    <sheetView workbookViewId="0">
      <selection activeCell="B44" sqref="B44:B52"/>
    </sheetView>
  </sheetViews>
  <sheetFormatPr defaultRowHeight="15" x14ac:dyDescent="0.25"/>
  <cols>
    <col min="1" max="1" width="29.140625" customWidth="1"/>
    <col min="2" max="4" width="29.140625" style="29" customWidth="1"/>
    <col min="5" max="5" width="29.140625" customWidth="1"/>
    <col min="6" max="6" width="27.140625" customWidth="1"/>
    <col min="7" max="7" width="28.5703125" customWidth="1"/>
  </cols>
  <sheetData>
    <row r="1" spans="1:7" ht="20.25" customHeight="1" x14ac:dyDescent="0.25">
      <c r="A1" s="160" t="s">
        <v>37</v>
      </c>
      <c r="B1" s="168" t="s">
        <v>213</v>
      </c>
      <c r="C1" s="168" t="s">
        <v>215</v>
      </c>
      <c r="D1" s="163" t="s">
        <v>220</v>
      </c>
      <c r="E1" s="117" t="s">
        <v>199</v>
      </c>
      <c r="F1" s="118"/>
      <c r="G1" s="119"/>
    </row>
    <row r="2" spans="1:7" ht="24.75" x14ac:dyDescent="0.25">
      <c r="A2" s="160"/>
      <c r="B2" s="168"/>
      <c r="C2" s="168"/>
      <c r="D2" s="164"/>
      <c r="E2" s="51" t="s">
        <v>200</v>
      </c>
      <c r="F2" s="51" t="s">
        <v>206</v>
      </c>
      <c r="G2" s="51" t="s">
        <v>207</v>
      </c>
    </row>
    <row r="3" spans="1:7" x14ac:dyDescent="0.25">
      <c r="A3" s="8" t="s">
        <v>2</v>
      </c>
      <c r="B3" s="31"/>
      <c r="C3" s="121" t="s">
        <v>214</v>
      </c>
      <c r="D3" s="121" t="e">
        <f>AVERAGE(B3:B5)</f>
        <v>#DIV/0!</v>
      </c>
      <c r="E3" s="121" t="e">
        <f>D3*50000</f>
        <v>#DIV/0!</v>
      </c>
      <c r="F3" s="121" t="e">
        <f>D3+E3</f>
        <v>#DIV/0!</v>
      </c>
      <c r="G3" s="121" t="e">
        <f>F3/(60*60)</f>
        <v>#DIV/0!</v>
      </c>
    </row>
    <row r="4" spans="1:7" x14ac:dyDescent="0.25">
      <c r="A4" s="27" t="s">
        <v>3</v>
      </c>
      <c r="B4" s="31"/>
      <c r="C4" s="121"/>
      <c r="D4" s="121"/>
      <c r="E4" s="121"/>
      <c r="F4" s="121"/>
      <c r="G4" s="121"/>
    </row>
    <row r="5" spans="1:7" x14ac:dyDescent="0.25">
      <c r="A5" s="27" t="s">
        <v>45</v>
      </c>
      <c r="B5" s="31"/>
      <c r="C5" s="121"/>
      <c r="D5" s="121"/>
      <c r="E5" s="121"/>
      <c r="F5" s="121"/>
      <c r="G5" s="121"/>
    </row>
    <row r="6" spans="1:7" s="79" customFormat="1" x14ac:dyDescent="0.25">
      <c r="A6" s="27" t="s">
        <v>224</v>
      </c>
      <c r="B6" s="80"/>
      <c r="C6" s="82"/>
      <c r="D6" s="82"/>
      <c r="E6" s="82"/>
      <c r="F6" s="82"/>
      <c r="G6" s="82"/>
    </row>
    <row r="7" spans="1:7" s="79" customFormat="1" x14ac:dyDescent="0.25">
      <c r="A7" s="27" t="s">
        <v>226</v>
      </c>
      <c r="B7" s="80"/>
      <c r="C7" s="82"/>
      <c r="D7" s="82"/>
      <c r="E7" s="82"/>
      <c r="F7" s="82"/>
      <c r="G7" s="82"/>
    </row>
    <row r="8" spans="1:7" x14ac:dyDescent="0.25">
      <c r="A8" s="8" t="s">
        <v>44</v>
      </c>
      <c r="B8" s="31"/>
      <c r="C8" s="121" t="s">
        <v>216</v>
      </c>
      <c r="D8" s="121" t="e">
        <f>AVERAGE(B8:B9)</f>
        <v>#DIV/0!</v>
      </c>
      <c r="E8" s="121" t="e">
        <f>D8*50000</f>
        <v>#DIV/0!</v>
      </c>
      <c r="F8" s="121" t="e">
        <f>D8+E8</f>
        <v>#DIV/0!</v>
      </c>
      <c r="G8" s="121" t="e">
        <f>F8/(60*60)</f>
        <v>#DIV/0!</v>
      </c>
    </row>
    <row r="9" spans="1:7" x14ac:dyDescent="0.25">
      <c r="A9" s="27" t="s">
        <v>5</v>
      </c>
      <c r="B9" s="31"/>
      <c r="C9" s="121"/>
      <c r="D9" s="121"/>
      <c r="E9" s="121"/>
      <c r="F9" s="121"/>
      <c r="G9" s="121"/>
    </row>
    <row r="10" spans="1:7" s="79" customFormat="1" x14ac:dyDescent="0.25">
      <c r="A10" s="101" t="s">
        <v>35</v>
      </c>
      <c r="B10" s="80"/>
      <c r="C10" s="83"/>
      <c r="D10" s="82"/>
      <c r="E10" s="83"/>
      <c r="F10" s="83"/>
      <c r="G10" s="83"/>
    </row>
    <row r="11" spans="1:7" s="79" customFormat="1" x14ac:dyDescent="0.25">
      <c r="A11" s="8" t="s">
        <v>36</v>
      </c>
      <c r="B11" s="80"/>
      <c r="C11" s="83"/>
      <c r="D11" s="82"/>
      <c r="E11" s="83"/>
      <c r="F11" s="83"/>
      <c r="G11" s="83"/>
    </row>
    <row r="12" spans="1:7" x14ac:dyDescent="0.25">
      <c r="A12" s="27" t="s">
        <v>22</v>
      </c>
      <c r="B12" s="27"/>
      <c r="C12" s="174" t="s">
        <v>217</v>
      </c>
      <c r="D12" s="173" t="e">
        <f>AVERAGE(B12:B49)</f>
        <v>#DIV/0!</v>
      </c>
      <c r="E12" s="170" t="e">
        <f>D12*50000</f>
        <v>#DIV/0!</v>
      </c>
      <c r="F12" s="170" t="e">
        <f>D12+E12</f>
        <v>#DIV/0!</v>
      </c>
      <c r="G12" s="170" t="e">
        <f>F12/(60*60)</f>
        <v>#DIV/0!</v>
      </c>
    </row>
    <row r="13" spans="1:7" x14ac:dyDescent="0.25">
      <c r="A13" s="27" t="s">
        <v>23</v>
      </c>
      <c r="B13" s="27"/>
      <c r="C13" s="175"/>
      <c r="D13" s="173"/>
      <c r="E13" s="171"/>
      <c r="F13" s="171"/>
      <c r="G13" s="171"/>
    </row>
    <row r="14" spans="1:7" x14ac:dyDescent="0.25">
      <c r="A14" s="31" t="s">
        <v>24</v>
      </c>
      <c r="B14" s="31"/>
      <c r="C14" s="175"/>
      <c r="D14" s="173"/>
      <c r="E14" s="171"/>
      <c r="F14" s="171"/>
      <c r="G14" s="171"/>
    </row>
    <row r="15" spans="1:7" x14ac:dyDescent="0.25">
      <c r="A15" s="27" t="s">
        <v>22</v>
      </c>
      <c r="B15" s="31"/>
      <c r="C15" s="175"/>
      <c r="D15" s="173"/>
      <c r="E15" s="171"/>
      <c r="F15" s="171"/>
      <c r="G15" s="171"/>
    </row>
    <row r="16" spans="1:7" x14ac:dyDescent="0.25">
      <c r="A16" s="27" t="s">
        <v>23</v>
      </c>
      <c r="B16" s="31"/>
      <c r="C16" s="175"/>
      <c r="D16" s="173"/>
      <c r="E16" s="171"/>
      <c r="F16" s="171"/>
      <c r="G16" s="171"/>
    </row>
    <row r="17" spans="1:7" x14ac:dyDescent="0.25">
      <c r="A17" s="31" t="s">
        <v>24</v>
      </c>
      <c r="B17" s="31"/>
      <c r="C17" s="175"/>
      <c r="D17" s="173"/>
      <c r="E17" s="171"/>
      <c r="F17" s="171"/>
      <c r="G17" s="171"/>
    </row>
    <row r="18" spans="1:7" x14ac:dyDescent="0.25">
      <c r="A18" s="31" t="s">
        <v>18</v>
      </c>
      <c r="B18" s="31"/>
      <c r="C18" s="175"/>
      <c r="D18" s="173"/>
      <c r="E18" s="171"/>
      <c r="F18" s="171"/>
      <c r="G18" s="171"/>
    </row>
    <row r="19" spans="1:7" x14ac:dyDescent="0.25">
      <c r="A19" s="31" t="s">
        <v>19</v>
      </c>
      <c r="B19" s="31"/>
      <c r="C19" s="175"/>
      <c r="D19" s="173"/>
      <c r="E19" s="171"/>
      <c r="F19" s="171"/>
      <c r="G19" s="171"/>
    </row>
    <row r="20" spans="1:7" x14ac:dyDescent="0.25">
      <c r="A20" s="31" t="s">
        <v>20</v>
      </c>
      <c r="B20" s="31"/>
      <c r="C20" s="175"/>
      <c r="D20" s="173"/>
      <c r="E20" s="171"/>
      <c r="F20" s="171"/>
      <c r="G20" s="171"/>
    </row>
    <row r="21" spans="1:7" x14ac:dyDescent="0.25">
      <c r="A21" s="31" t="s">
        <v>35</v>
      </c>
      <c r="B21" s="31"/>
      <c r="C21" s="175"/>
      <c r="D21" s="173"/>
      <c r="E21" s="171"/>
      <c r="F21" s="171"/>
      <c r="G21" s="171"/>
    </row>
    <row r="22" spans="1:7" x14ac:dyDescent="0.25">
      <c r="A22" s="31" t="s">
        <v>27</v>
      </c>
      <c r="B22" s="32"/>
      <c r="C22" s="175"/>
      <c r="D22" s="173"/>
      <c r="E22" s="171"/>
      <c r="F22" s="171"/>
      <c r="G22" s="171"/>
    </row>
    <row r="23" spans="1:7" x14ac:dyDescent="0.25">
      <c r="A23" s="31" t="s">
        <v>29</v>
      </c>
      <c r="B23" s="31"/>
      <c r="C23" s="175"/>
      <c r="D23" s="173"/>
      <c r="E23" s="171"/>
      <c r="F23" s="171"/>
      <c r="G23" s="171"/>
    </row>
    <row r="24" spans="1:7" x14ac:dyDescent="0.25">
      <c r="A24" s="31" t="s">
        <v>30</v>
      </c>
      <c r="B24" s="31"/>
      <c r="C24" s="175"/>
      <c r="D24" s="173"/>
      <c r="E24" s="171"/>
      <c r="F24" s="171"/>
      <c r="G24" s="171"/>
    </row>
    <row r="25" spans="1:7" x14ac:dyDescent="0.25">
      <c r="A25" s="31" t="s">
        <v>31</v>
      </c>
      <c r="B25" s="31"/>
      <c r="C25" s="175"/>
      <c r="D25" s="173"/>
      <c r="E25" s="171"/>
      <c r="F25" s="171"/>
      <c r="G25" s="171"/>
    </row>
    <row r="26" spans="1:7" x14ac:dyDescent="0.25">
      <c r="A26" s="31" t="s">
        <v>32</v>
      </c>
      <c r="B26" s="31"/>
      <c r="C26" s="175"/>
      <c r="D26" s="173"/>
      <c r="E26" s="171"/>
      <c r="F26" s="171"/>
      <c r="G26" s="171"/>
    </row>
    <row r="27" spans="1:7" x14ac:dyDescent="0.25">
      <c r="A27" s="32" t="s">
        <v>33</v>
      </c>
      <c r="B27" s="32"/>
      <c r="C27" s="175"/>
      <c r="D27" s="173"/>
      <c r="E27" s="171"/>
      <c r="F27" s="171"/>
      <c r="G27" s="171"/>
    </row>
    <row r="28" spans="1:7" x14ac:dyDescent="0.25">
      <c r="A28" s="31" t="s">
        <v>25</v>
      </c>
      <c r="B28" s="31"/>
      <c r="C28" s="175"/>
      <c r="D28" s="173"/>
      <c r="E28" s="171"/>
      <c r="F28" s="171"/>
      <c r="G28" s="171"/>
    </row>
    <row r="29" spans="1:7" x14ac:dyDescent="0.25">
      <c r="A29" s="31" t="s">
        <v>34</v>
      </c>
      <c r="B29" s="31"/>
      <c r="C29" s="175"/>
      <c r="D29" s="173"/>
      <c r="E29" s="171"/>
      <c r="F29" s="171"/>
      <c r="G29" s="171"/>
    </row>
    <row r="30" spans="1:7" x14ac:dyDescent="0.25">
      <c r="A30" s="31" t="s">
        <v>21</v>
      </c>
      <c r="B30" s="31"/>
      <c r="C30" s="175"/>
      <c r="D30" s="173"/>
      <c r="E30" s="171"/>
      <c r="F30" s="171"/>
      <c r="G30" s="171"/>
    </row>
    <row r="31" spans="1:7" x14ac:dyDescent="0.25">
      <c r="A31" s="31" t="s">
        <v>36</v>
      </c>
      <c r="B31" s="31"/>
      <c r="C31" s="175"/>
      <c r="D31" s="173"/>
      <c r="E31" s="171"/>
      <c r="F31" s="171"/>
      <c r="G31" s="171"/>
    </row>
    <row r="32" spans="1:7" x14ac:dyDescent="0.25">
      <c r="A32" s="32" t="s">
        <v>28</v>
      </c>
      <c r="B32" s="31"/>
      <c r="C32" s="175"/>
      <c r="D32" s="173"/>
      <c r="E32" s="171"/>
      <c r="F32" s="171"/>
      <c r="G32" s="171"/>
    </row>
    <row r="33" spans="1:7" x14ac:dyDescent="0.25">
      <c r="A33" s="31" t="s">
        <v>18</v>
      </c>
      <c r="B33" s="31"/>
      <c r="C33" s="175"/>
      <c r="D33" s="173"/>
      <c r="E33" s="171"/>
      <c r="F33" s="171"/>
      <c r="G33" s="171"/>
    </row>
    <row r="34" spans="1:7" x14ac:dyDescent="0.25">
      <c r="A34" s="31" t="s">
        <v>19</v>
      </c>
      <c r="B34" s="31"/>
      <c r="C34" s="175"/>
      <c r="D34" s="173"/>
      <c r="E34" s="171"/>
      <c r="F34" s="171"/>
      <c r="G34" s="171"/>
    </row>
    <row r="35" spans="1:7" x14ac:dyDescent="0.25">
      <c r="A35" s="31" t="s">
        <v>35</v>
      </c>
      <c r="B35" s="31"/>
      <c r="C35" s="175"/>
      <c r="D35" s="173"/>
      <c r="E35" s="171"/>
      <c r="F35" s="171"/>
      <c r="G35" s="171"/>
    </row>
    <row r="36" spans="1:7" x14ac:dyDescent="0.25">
      <c r="A36" s="31" t="s">
        <v>28</v>
      </c>
      <c r="B36" s="31"/>
      <c r="C36" s="175"/>
      <c r="D36" s="173"/>
      <c r="E36" s="171"/>
      <c r="F36" s="171"/>
      <c r="G36" s="171"/>
    </row>
    <row r="37" spans="1:7" x14ac:dyDescent="0.25">
      <c r="A37" s="31" t="s">
        <v>27</v>
      </c>
      <c r="B37" s="31"/>
      <c r="C37" s="175"/>
      <c r="D37" s="173"/>
      <c r="E37" s="171"/>
      <c r="F37" s="171"/>
      <c r="G37" s="171"/>
    </row>
    <row r="38" spans="1:7" x14ac:dyDescent="0.25">
      <c r="A38" s="31" t="s">
        <v>30</v>
      </c>
      <c r="B38" s="31"/>
      <c r="C38" s="175"/>
      <c r="D38" s="173"/>
      <c r="E38" s="171"/>
      <c r="F38" s="171"/>
      <c r="G38" s="171"/>
    </row>
    <row r="39" spans="1:7" x14ac:dyDescent="0.25">
      <c r="A39" s="31" t="s">
        <v>31</v>
      </c>
      <c r="B39" s="31"/>
      <c r="C39" s="175"/>
      <c r="D39" s="173"/>
      <c r="E39" s="171"/>
      <c r="F39" s="171"/>
      <c r="G39" s="171"/>
    </row>
    <row r="40" spans="1:7" x14ac:dyDescent="0.25">
      <c r="A40" s="31" t="s">
        <v>29</v>
      </c>
      <c r="B40" s="31"/>
      <c r="C40" s="175"/>
      <c r="D40" s="173"/>
      <c r="E40" s="171"/>
      <c r="F40" s="171"/>
      <c r="G40" s="171"/>
    </row>
    <row r="41" spans="1:7" x14ac:dyDescent="0.25">
      <c r="A41" s="31" t="s">
        <v>33</v>
      </c>
      <c r="B41" s="31"/>
      <c r="C41" s="175"/>
      <c r="D41" s="173"/>
      <c r="E41" s="171"/>
      <c r="F41" s="171"/>
      <c r="G41" s="171"/>
    </row>
    <row r="42" spans="1:7" x14ac:dyDescent="0.25">
      <c r="A42" s="31" t="s">
        <v>34</v>
      </c>
      <c r="B42" s="31"/>
      <c r="C42" s="175"/>
      <c r="D42" s="173"/>
      <c r="E42" s="171"/>
      <c r="F42" s="171"/>
      <c r="G42" s="171"/>
    </row>
    <row r="43" spans="1:7" x14ac:dyDescent="0.25">
      <c r="A43" s="31" t="s">
        <v>36</v>
      </c>
      <c r="B43" s="31"/>
      <c r="C43" s="175"/>
      <c r="D43" s="173"/>
      <c r="E43" s="171"/>
      <c r="F43" s="171"/>
      <c r="G43" s="171"/>
    </row>
    <row r="44" spans="1:7" x14ac:dyDescent="0.25">
      <c r="A44" s="31" t="s">
        <v>21</v>
      </c>
      <c r="B44" s="31"/>
      <c r="C44" s="175"/>
      <c r="D44" s="173"/>
      <c r="E44" s="171"/>
      <c r="F44" s="171"/>
      <c r="G44" s="171"/>
    </row>
    <row r="45" spans="1:7" x14ac:dyDescent="0.25">
      <c r="A45" s="32" t="s">
        <v>25</v>
      </c>
      <c r="B45" s="31"/>
      <c r="C45" s="175"/>
      <c r="D45" s="173"/>
      <c r="E45" s="171"/>
      <c r="F45" s="171"/>
      <c r="G45" s="171"/>
    </row>
    <row r="46" spans="1:7" x14ac:dyDescent="0.25">
      <c r="A46" s="31" t="s">
        <v>21</v>
      </c>
      <c r="B46" s="31"/>
      <c r="C46" s="175"/>
      <c r="D46" s="173"/>
      <c r="E46" s="171"/>
      <c r="F46" s="171"/>
      <c r="G46" s="171"/>
    </row>
    <row r="47" spans="1:7" x14ac:dyDescent="0.25">
      <c r="A47" s="31" t="s">
        <v>25</v>
      </c>
      <c r="B47" s="31"/>
      <c r="C47" s="175"/>
      <c r="D47" s="173"/>
      <c r="E47" s="171"/>
      <c r="F47" s="171"/>
      <c r="G47" s="171"/>
    </row>
    <row r="48" spans="1:7" x14ac:dyDescent="0.25">
      <c r="A48" s="31" t="s">
        <v>26</v>
      </c>
      <c r="B48" s="31"/>
      <c r="C48" s="175"/>
      <c r="D48" s="173"/>
      <c r="E48" s="171"/>
      <c r="F48" s="171"/>
      <c r="G48" s="171"/>
    </row>
    <row r="49" spans="1:7" x14ac:dyDescent="0.25">
      <c r="A49" s="31" t="s">
        <v>21</v>
      </c>
      <c r="B49" s="31"/>
      <c r="C49" s="176"/>
      <c r="D49" s="173"/>
      <c r="E49" s="172"/>
      <c r="F49" s="172"/>
      <c r="G49" s="172"/>
    </row>
    <row r="50" spans="1:7" x14ac:dyDescent="0.25">
      <c r="A50" s="31" t="s">
        <v>8</v>
      </c>
      <c r="B50" s="31"/>
      <c r="C50" s="134" t="s">
        <v>218</v>
      </c>
      <c r="D50" s="121" t="e">
        <f>AVERAGE(B50:B52)</f>
        <v>#DIV/0!</v>
      </c>
      <c r="E50" s="121" t="e">
        <f>D50*50000</f>
        <v>#DIV/0!</v>
      </c>
      <c r="F50" s="121" t="e">
        <f>D50+E50</f>
        <v>#DIV/0!</v>
      </c>
      <c r="G50" s="121" t="e">
        <f>F50/(60*60)</f>
        <v>#DIV/0!</v>
      </c>
    </row>
    <row r="51" spans="1:7" x14ac:dyDescent="0.25">
      <c r="A51" s="31" t="s">
        <v>9</v>
      </c>
      <c r="B51" s="31"/>
      <c r="C51" s="148"/>
      <c r="D51" s="121"/>
      <c r="E51" s="121"/>
      <c r="F51" s="121"/>
      <c r="G51" s="121"/>
    </row>
    <row r="52" spans="1:7" x14ac:dyDescent="0.25">
      <c r="A52" s="31" t="s">
        <v>10</v>
      </c>
      <c r="B52" s="31"/>
      <c r="C52" s="135"/>
      <c r="D52" s="121"/>
      <c r="E52" s="121"/>
      <c r="F52" s="121"/>
      <c r="G52" s="121"/>
    </row>
    <row r="55" spans="1:7" x14ac:dyDescent="0.25">
      <c r="A55" s="122" t="s">
        <v>201</v>
      </c>
      <c r="B55" s="122"/>
      <c r="C55" s="122"/>
    </row>
    <row r="56" spans="1:7" s="29" customFormat="1" ht="24.75" x14ac:dyDescent="0.25">
      <c r="A56" s="11" t="s">
        <v>213</v>
      </c>
      <c r="B56" s="158" t="s">
        <v>219</v>
      </c>
      <c r="C56" s="159"/>
    </row>
    <row r="57" spans="1:7" ht="24.75" x14ac:dyDescent="0.25">
      <c r="A57" s="11" t="s">
        <v>205</v>
      </c>
      <c r="B57" s="116" t="s">
        <v>208</v>
      </c>
      <c r="C57" s="116"/>
    </row>
    <row r="58" spans="1:7" ht="24.75" x14ac:dyDescent="0.25">
      <c r="A58" s="11" t="s">
        <v>206</v>
      </c>
      <c r="B58" s="116" t="s">
        <v>209</v>
      </c>
      <c r="C58" s="116"/>
    </row>
    <row r="59" spans="1:7" ht="24.75" x14ac:dyDescent="0.25">
      <c r="A59" s="11" t="s">
        <v>207</v>
      </c>
      <c r="B59" s="116" t="s">
        <v>210</v>
      </c>
      <c r="C59" s="121"/>
    </row>
  </sheetData>
  <mergeCells count="30">
    <mergeCell ref="B59:C59"/>
    <mergeCell ref="A55:C55"/>
    <mergeCell ref="B57:C57"/>
    <mergeCell ref="B58:C58"/>
    <mergeCell ref="B56:C56"/>
    <mergeCell ref="G12:G49"/>
    <mergeCell ref="G50:G52"/>
    <mergeCell ref="C12:C49"/>
    <mergeCell ref="C50:C52"/>
    <mergeCell ref="E3:E5"/>
    <mergeCell ref="F3:F5"/>
    <mergeCell ref="E8:E9"/>
    <mergeCell ref="F8:F9"/>
    <mergeCell ref="E12:E49"/>
    <mergeCell ref="A1:A2"/>
    <mergeCell ref="D1:D2"/>
    <mergeCell ref="B1:B2"/>
    <mergeCell ref="F12:F49"/>
    <mergeCell ref="E50:E52"/>
    <mergeCell ref="D3:D5"/>
    <mergeCell ref="D8:D9"/>
    <mergeCell ref="D12:D49"/>
    <mergeCell ref="D50:D52"/>
    <mergeCell ref="C1:C2"/>
    <mergeCell ref="C3:C5"/>
    <mergeCell ref="C8:C9"/>
    <mergeCell ref="F50:F52"/>
    <mergeCell ref="E1:G1"/>
    <mergeCell ref="G3:G5"/>
    <mergeCell ref="G8:G9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" sqref="D2"/>
    </sheetView>
  </sheetViews>
  <sheetFormatPr defaultRowHeight="15" x14ac:dyDescent="0.25"/>
  <cols>
    <col min="2" max="2" width="23.28515625" bestFit="1" customWidth="1"/>
    <col min="3" max="3" width="14.85546875" bestFit="1" customWidth="1"/>
    <col min="4" max="4" width="14.140625" bestFit="1" customWidth="1"/>
  </cols>
  <sheetData>
    <row r="1" spans="1:4" x14ac:dyDescent="0.25">
      <c r="A1" s="98" t="s">
        <v>239</v>
      </c>
      <c r="B1" s="98" t="s">
        <v>240</v>
      </c>
      <c r="C1" s="98" t="s">
        <v>241</v>
      </c>
      <c r="D1" s="98" t="s">
        <v>242</v>
      </c>
    </row>
    <row r="2" spans="1:4" x14ac:dyDescent="0.25">
      <c r="A2" s="99">
        <v>1</v>
      </c>
      <c r="B2" s="99" t="s">
        <v>243</v>
      </c>
      <c r="C2" s="99">
        <v>79695</v>
      </c>
      <c r="D2" s="99">
        <v>15000</v>
      </c>
    </row>
    <row r="3" spans="1:4" x14ac:dyDescent="0.25">
      <c r="A3" s="99">
        <v>2</v>
      </c>
      <c r="B3" s="99" t="s">
        <v>244</v>
      </c>
      <c r="C3" s="99">
        <v>1905</v>
      </c>
      <c r="D3" s="99">
        <v>250</v>
      </c>
    </row>
    <row r="4" spans="1:4" x14ac:dyDescent="0.25">
      <c r="A4" s="99">
        <v>3</v>
      </c>
      <c r="B4" s="99" t="s">
        <v>245</v>
      </c>
      <c r="C4" s="99">
        <v>146882</v>
      </c>
      <c r="D4" s="99">
        <v>300</v>
      </c>
    </row>
    <row r="5" spans="1:4" x14ac:dyDescent="0.25">
      <c r="A5" s="99">
        <v>4</v>
      </c>
      <c r="B5" s="99" t="s">
        <v>246</v>
      </c>
      <c r="C5" s="99">
        <v>73271</v>
      </c>
      <c r="D5" s="99">
        <v>5000</v>
      </c>
    </row>
    <row r="6" spans="1:4" x14ac:dyDescent="0.25">
      <c r="A6" s="99">
        <v>5</v>
      </c>
      <c r="B6" s="99" t="s">
        <v>224</v>
      </c>
      <c r="C6" s="99">
        <v>25380</v>
      </c>
      <c r="D6" s="99">
        <v>12000</v>
      </c>
    </row>
    <row r="7" spans="1:4" x14ac:dyDescent="0.25">
      <c r="A7" s="99">
        <v>6</v>
      </c>
      <c r="B7" s="99" t="s">
        <v>226</v>
      </c>
      <c r="C7" s="99">
        <v>8694</v>
      </c>
      <c r="D7" s="99">
        <v>7500</v>
      </c>
    </row>
    <row r="8" spans="1:4" x14ac:dyDescent="0.25">
      <c r="A8" s="99">
        <v>7</v>
      </c>
      <c r="B8" s="99" t="s">
        <v>44</v>
      </c>
      <c r="C8" s="99">
        <v>11791</v>
      </c>
      <c r="D8" s="99">
        <v>11000</v>
      </c>
    </row>
    <row r="9" spans="1:4" s="79" customFormat="1" x14ac:dyDescent="0.25">
      <c r="A9" s="99">
        <v>8</v>
      </c>
      <c r="B9" s="99" t="s">
        <v>253</v>
      </c>
      <c r="C9" s="99">
        <v>4877</v>
      </c>
      <c r="D9" s="99">
        <v>4500</v>
      </c>
    </row>
    <row r="10" spans="1:4" x14ac:dyDescent="0.25">
      <c r="A10" s="99">
        <v>9</v>
      </c>
      <c r="B10" s="99" t="s">
        <v>247</v>
      </c>
      <c r="C10" s="99">
        <v>4502</v>
      </c>
      <c r="D10" s="99">
        <v>3400</v>
      </c>
    </row>
    <row r="11" spans="1:4" x14ac:dyDescent="0.25">
      <c r="A11" s="99">
        <v>10</v>
      </c>
      <c r="B11" s="99" t="s">
        <v>248</v>
      </c>
      <c r="C11" s="99">
        <v>159</v>
      </c>
      <c r="D11" s="99">
        <v>90</v>
      </c>
    </row>
    <row r="12" spans="1:4" x14ac:dyDescent="0.25">
      <c r="A12" s="99">
        <v>11</v>
      </c>
      <c r="B12" s="99" t="s">
        <v>249</v>
      </c>
      <c r="C12" s="99">
        <v>82499</v>
      </c>
      <c r="D12" s="99">
        <v>75000</v>
      </c>
    </row>
    <row r="13" spans="1:4" x14ac:dyDescent="0.25">
      <c r="A13" s="99">
        <v>12</v>
      </c>
      <c r="B13" s="99" t="s">
        <v>18</v>
      </c>
      <c r="C13" s="99">
        <v>46328</v>
      </c>
      <c r="D13" s="99">
        <v>30000</v>
      </c>
    </row>
    <row r="14" spans="1:4" x14ac:dyDescent="0.25">
      <c r="A14" s="99">
        <v>13</v>
      </c>
      <c r="B14" s="99" t="s">
        <v>19</v>
      </c>
      <c r="C14" s="99">
        <v>8580</v>
      </c>
      <c r="D14" s="99">
        <v>6000</v>
      </c>
    </row>
    <row r="15" spans="1:4" x14ac:dyDescent="0.25">
      <c r="A15" s="99">
        <v>14</v>
      </c>
      <c r="B15" s="99" t="s">
        <v>35</v>
      </c>
      <c r="C15" s="99">
        <v>4502</v>
      </c>
      <c r="D15" s="99">
        <v>3400</v>
      </c>
    </row>
    <row r="16" spans="1:4" x14ac:dyDescent="0.25">
      <c r="A16" s="99">
        <v>15</v>
      </c>
      <c r="B16" s="99" t="s">
        <v>27</v>
      </c>
      <c r="C16" s="99">
        <v>15884</v>
      </c>
      <c r="D16" s="99">
        <v>10000</v>
      </c>
    </row>
    <row r="17" spans="1:4" x14ac:dyDescent="0.25">
      <c r="A17" s="99">
        <v>16</v>
      </c>
      <c r="B17" s="99" t="s">
        <v>29</v>
      </c>
      <c r="C17" s="99">
        <v>0</v>
      </c>
      <c r="D17" s="99">
        <v>0</v>
      </c>
    </row>
    <row r="18" spans="1:4" x14ac:dyDescent="0.25">
      <c r="A18" s="99">
        <v>17</v>
      </c>
      <c r="B18" s="99" t="s">
        <v>30</v>
      </c>
      <c r="C18" s="99">
        <v>17526</v>
      </c>
      <c r="D18" s="99">
        <v>14000</v>
      </c>
    </row>
    <row r="19" spans="1:4" x14ac:dyDescent="0.25">
      <c r="A19" s="99">
        <v>18</v>
      </c>
      <c r="B19" s="99" t="s">
        <v>31</v>
      </c>
      <c r="C19" s="99">
        <v>1280</v>
      </c>
      <c r="D19" s="99">
        <v>1000</v>
      </c>
    </row>
    <row r="20" spans="1:4" x14ac:dyDescent="0.25">
      <c r="A20" s="99">
        <v>19</v>
      </c>
      <c r="B20" s="99" t="s">
        <v>32</v>
      </c>
      <c r="C20" s="99">
        <v>4575</v>
      </c>
      <c r="D20" s="99">
        <v>3500</v>
      </c>
    </row>
    <row r="21" spans="1:4" x14ac:dyDescent="0.25">
      <c r="A21" s="99">
        <v>20</v>
      </c>
      <c r="B21" s="100" t="s">
        <v>33</v>
      </c>
      <c r="C21" s="99">
        <v>0</v>
      </c>
      <c r="D21" s="99">
        <v>0</v>
      </c>
    </row>
    <row r="22" spans="1:4" x14ac:dyDescent="0.25">
      <c r="A22" s="99">
        <v>21</v>
      </c>
      <c r="B22" s="99" t="s">
        <v>25</v>
      </c>
      <c r="C22" s="99">
        <v>11762</v>
      </c>
      <c r="D22" s="99">
        <v>10000</v>
      </c>
    </row>
    <row r="23" spans="1:4" x14ac:dyDescent="0.25">
      <c r="A23" s="99">
        <v>22</v>
      </c>
      <c r="B23" s="99" t="s">
        <v>34</v>
      </c>
      <c r="C23" s="99">
        <v>255</v>
      </c>
      <c r="D23" s="99">
        <v>200</v>
      </c>
    </row>
    <row r="24" spans="1:4" x14ac:dyDescent="0.25">
      <c r="A24" s="99">
        <v>23</v>
      </c>
      <c r="B24" s="99" t="s">
        <v>250</v>
      </c>
      <c r="C24" s="99">
        <v>34</v>
      </c>
      <c r="D24" s="99">
        <v>25</v>
      </c>
    </row>
    <row r="25" spans="1:4" x14ac:dyDescent="0.25">
      <c r="A25" s="99">
        <v>24</v>
      </c>
      <c r="B25" s="99" t="s">
        <v>36</v>
      </c>
      <c r="C25" s="99">
        <v>159</v>
      </c>
      <c r="D25" s="99"/>
    </row>
    <row r="26" spans="1:4" x14ac:dyDescent="0.25">
      <c r="A26" s="99">
        <v>25</v>
      </c>
      <c r="B26" s="100" t="s">
        <v>28</v>
      </c>
      <c r="C26" s="99">
        <v>15884</v>
      </c>
      <c r="D26" s="99">
        <v>12000</v>
      </c>
    </row>
    <row r="27" spans="1:4" x14ac:dyDescent="0.25">
      <c r="A27" s="99">
        <v>26</v>
      </c>
      <c r="B27" s="99" t="s">
        <v>251</v>
      </c>
      <c r="C27" s="99">
        <v>1360</v>
      </c>
      <c r="D27" s="99">
        <v>1200</v>
      </c>
    </row>
    <row r="28" spans="1:4" x14ac:dyDescent="0.25">
      <c r="A28" s="99">
        <v>27</v>
      </c>
      <c r="B28" s="99" t="s">
        <v>8</v>
      </c>
      <c r="C28" s="99">
        <v>282764</v>
      </c>
      <c r="D28" s="99">
        <v>90000</v>
      </c>
    </row>
    <row r="29" spans="1:4" x14ac:dyDescent="0.25">
      <c r="A29" s="99">
        <v>28</v>
      </c>
      <c r="B29" s="99" t="s">
        <v>9</v>
      </c>
      <c r="C29" s="99"/>
      <c r="D29" s="99"/>
    </row>
    <row r="30" spans="1:4" s="79" customFormat="1" x14ac:dyDescent="0.25">
      <c r="A30" s="99">
        <v>29</v>
      </c>
      <c r="B30" s="99" t="s">
        <v>1</v>
      </c>
      <c r="C30" s="99"/>
      <c r="D30" s="99"/>
    </row>
    <row r="31" spans="1:4" s="79" customFormat="1" x14ac:dyDescent="0.25">
      <c r="A31" s="99">
        <v>30</v>
      </c>
      <c r="B31" s="99" t="s">
        <v>14</v>
      </c>
      <c r="C31" s="99"/>
      <c r="D31" s="99"/>
    </row>
    <row r="32" spans="1:4" x14ac:dyDescent="0.25">
      <c r="A32" s="99">
        <v>31</v>
      </c>
      <c r="B32" s="99" t="s">
        <v>10</v>
      </c>
      <c r="C32" s="99">
        <v>29185</v>
      </c>
      <c r="D32" s="99"/>
    </row>
    <row r="33" spans="1:4" x14ac:dyDescent="0.25">
      <c r="A33" s="99">
        <v>32</v>
      </c>
      <c r="B33" s="100" t="s">
        <v>252</v>
      </c>
      <c r="C33" s="99">
        <v>33</v>
      </c>
      <c r="D33" s="99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6" bestFit="1" customWidth="1"/>
    <col min="2" max="3" width="21.7109375" customWidth="1"/>
    <col min="4" max="4" width="15.5703125" bestFit="1" customWidth="1"/>
    <col min="5" max="5" width="30.42578125" customWidth="1"/>
    <col min="6" max="6" width="31.42578125" customWidth="1"/>
  </cols>
  <sheetData>
    <row r="1" spans="1:6" ht="24" x14ac:dyDescent="0.25">
      <c r="A1" s="10" t="s">
        <v>15</v>
      </c>
      <c r="B1" s="10" t="s">
        <v>17</v>
      </c>
      <c r="C1" s="10" t="s">
        <v>48</v>
      </c>
      <c r="D1" s="10" t="s">
        <v>50</v>
      </c>
      <c r="E1" s="10" t="s">
        <v>62</v>
      </c>
      <c r="F1" s="10" t="s">
        <v>76</v>
      </c>
    </row>
    <row r="2" spans="1:6" ht="48.75" x14ac:dyDescent="0.25">
      <c r="A2" s="102" t="s">
        <v>6</v>
      </c>
      <c r="B2" s="3" t="s">
        <v>22</v>
      </c>
      <c r="C2" s="3" t="s">
        <v>47</v>
      </c>
      <c r="D2" s="4">
        <v>3</v>
      </c>
      <c r="E2" s="11" t="s">
        <v>53</v>
      </c>
      <c r="F2" s="4"/>
    </row>
    <row r="3" spans="1:6" ht="60.75" x14ac:dyDescent="0.25">
      <c r="A3" s="102"/>
      <c r="B3" s="3" t="s">
        <v>23</v>
      </c>
      <c r="C3" s="3" t="s">
        <v>47</v>
      </c>
      <c r="D3" s="4">
        <v>3</v>
      </c>
      <c r="E3" s="11" t="s">
        <v>54</v>
      </c>
      <c r="F3" s="4"/>
    </row>
    <row r="4" spans="1:6" ht="60.75" x14ac:dyDescent="0.25">
      <c r="A4" s="102"/>
      <c r="B4" s="4" t="s">
        <v>24</v>
      </c>
      <c r="C4" s="4" t="s">
        <v>47</v>
      </c>
      <c r="D4" s="4">
        <v>3</v>
      </c>
      <c r="E4" s="11" t="s">
        <v>55</v>
      </c>
      <c r="F4" s="4"/>
    </row>
    <row r="5" spans="1:6" ht="48.75" x14ac:dyDescent="0.25">
      <c r="A5" s="102" t="s">
        <v>11</v>
      </c>
      <c r="B5" s="3" t="s">
        <v>22</v>
      </c>
      <c r="C5" s="3" t="s">
        <v>47</v>
      </c>
      <c r="D5" s="4">
        <v>3</v>
      </c>
      <c r="E5" s="11" t="s">
        <v>53</v>
      </c>
      <c r="F5" s="4"/>
    </row>
    <row r="6" spans="1:6" ht="60.75" x14ac:dyDescent="0.25">
      <c r="A6" s="102"/>
      <c r="B6" s="3" t="s">
        <v>23</v>
      </c>
      <c r="C6" s="3" t="s">
        <v>47</v>
      </c>
      <c r="D6" s="4">
        <v>3</v>
      </c>
      <c r="E6" s="11" t="s">
        <v>54</v>
      </c>
      <c r="F6" s="4"/>
    </row>
    <row r="7" spans="1:6" ht="60.75" x14ac:dyDescent="0.25">
      <c r="A7" s="102"/>
      <c r="B7" s="4" t="s">
        <v>24</v>
      </c>
      <c r="C7" s="4" t="s">
        <v>47</v>
      </c>
      <c r="D7" s="4">
        <v>3</v>
      </c>
      <c r="E7" s="11" t="s">
        <v>55</v>
      </c>
      <c r="F7" s="4"/>
    </row>
    <row r="8" spans="1:6" ht="144.75" x14ac:dyDescent="0.25">
      <c r="A8" s="102" t="s">
        <v>4</v>
      </c>
      <c r="B8" s="4" t="s">
        <v>18</v>
      </c>
      <c r="C8" s="4" t="s">
        <v>47</v>
      </c>
      <c r="D8" s="6">
        <v>5</v>
      </c>
      <c r="E8" s="11" t="s">
        <v>66</v>
      </c>
      <c r="F8" s="4"/>
    </row>
    <row r="9" spans="1:6" ht="72.75" x14ac:dyDescent="0.25">
      <c r="A9" s="102"/>
      <c r="B9" s="4" t="s">
        <v>19</v>
      </c>
      <c r="C9" s="4" t="s">
        <v>47</v>
      </c>
      <c r="D9" s="4">
        <v>4</v>
      </c>
      <c r="E9" s="12" t="s">
        <v>63</v>
      </c>
      <c r="F9" s="4"/>
    </row>
    <row r="10" spans="1:6" ht="72.75" x14ac:dyDescent="0.25">
      <c r="A10" s="102"/>
      <c r="B10" s="4" t="s">
        <v>20</v>
      </c>
      <c r="C10" s="4" t="s">
        <v>47</v>
      </c>
      <c r="D10" s="4">
        <v>4</v>
      </c>
      <c r="E10" s="12" t="s">
        <v>64</v>
      </c>
      <c r="F10" s="4"/>
    </row>
    <row r="11" spans="1:6" ht="96.75" x14ac:dyDescent="0.25">
      <c r="A11" s="102"/>
      <c r="B11" s="4" t="s">
        <v>35</v>
      </c>
      <c r="C11" s="4" t="s">
        <v>47</v>
      </c>
      <c r="D11" s="4">
        <v>4</v>
      </c>
      <c r="E11" s="11" t="s">
        <v>61</v>
      </c>
      <c r="F11" s="4"/>
    </row>
    <row r="12" spans="1:6" ht="96.75" x14ac:dyDescent="0.25">
      <c r="A12" s="102"/>
      <c r="B12" s="4" t="s">
        <v>27</v>
      </c>
      <c r="C12" s="4" t="s">
        <v>47</v>
      </c>
      <c r="D12" s="4">
        <v>4</v>
      </c>
      <c r="E12" s="11" t="s">
        <v>61</v>
      </c>
      <c r="F12" s="4"/>
    </row>
    <row r="13" spans="1:6" ht="96.75" x14ac:dyDescent="0.25">
      <c r="A13" s="102"/>
      <c r="B13" s="4" t="s">
        <v>29</v>
      </c>
      <c r="C13" s="4" t="s">
        <v>47</v>
      </c>
      <c r="D13" s="4">
        <v>4</v>
      </c>
      <c r="E13" s="11" t="s">
        <v>61</v>
      </c>
      <c r="F13" s="4"/>
    </row>
    <row r="14" spans="1:6" ht="96.75" x14ac:dyDescent="0.25">
      <c r="A14" s="102"/>
      <c r="B14" s="4" t="s">
        <v>30</v>
      </c>
      <c r="C14" s="4" t="s">
        <v>47</v>
      </c>
      <c r="D14" s="4">
        <v>4</v>
      </c>
      <c r="E14" s="11" t="s">
        <v>61</v>
      </c>
      <c r="F14" s="4"/>
    </row>
    <row r="15" spans="1:6" ht="96.75" x14ac:dyDescent="0.25">
      <c r="A15" s="102"/>
      <c r="B15" s="4" t="s">
        <v>31</v>
      </c>
      <c r="C15" s="4" t="s">
        <v>47</v>
      </c>
      <c r="D15" s="4">
        <v>4</v>
      </c>
      <c r="E15" s="11" t="s">
        <v>61</v>
      </c>
      <c r="F15" s="4"/>
    </row>
    <row r="16" spans="1:6" ht="96.75" x14ac:dyDescent="0.25">
      <c r="A16" s="102"/>
      <c r="B16" s="4" t="s">
        <v>32</v>
      </c>
      <c r="C16" s="4" t="s">
        <v>47</v>
      </c>
      <c r="D16" s="4">
        <v>4</v>
      </c>
      <c r="E16" s="11" t="s">
        <v>61</v>
      </c>
      <c r="F16" s="4"/>
    </row>
    <row r="17" spans="1:6" ht="96.75" x14ac:dyDescent="0.25">
      <c r="A17" s="102"/>
      <c r="B17" s="6" t="s">
        <v>33</v>
      </c>
      <c r="C17" s="6" t="s">
        <v>47</v>
      </c>
      <c r="D17" s="4">
        <v>4</v>
      </c>
      <c r="E17" s="11" t="s">
        <v>61</v>
      </c>
      <c r="F17" s="4"/>
    </row>
    <row r="18" spans="1:6" ht="96.75" x14ac:dyDescent="0.25">
      <c r="A18" s="102"/>
      <c r="B18" s="4" t="s">
        <v>25</v>
      </c>
      <c r="C18" s="4" t="s">
        <v>47</v>
      </c>
      <c r="D18" s="4">
        <v>4</v>
      </c>
      <c r="E18" s="11" t="s">
        <v>61</v>
      </c>
      <c r="F18" s="4"/>
    </row>
    <row r="19" spans="1:6" ht="96.75" x14ac:dyDescent="0.25">
      <c r="A19" s="102"/>
      <c r="B19" s="4" t="s">
        <v>34</v>
      </c>
      <c r="C19" s="4" t="s">
        <v>47</v>
      </c>
      <c r="D19" s="4">
        <v>4</v>
      </c>
      <c r="E19" s="11" t="s">
        <v>61</v>
      </c>
      <c r="F19" s="4"/>
    </row>
    <row r="20" spans="1:6" ht="96.75" x14ac:dyDescent="0.25">
      <c r="A20" s="102"/>
      <c r="B20" s="4" t="s">
        <v>21</v>
      </c>
      <c r="C20" s="4" t="s">
        <v>47</v>
      </c>
      <c r="D20" s="4">
        <v>4</v>
      </c>
      <c r="E20" s="11" t="s">
        <v>61</v>
      </c>
      <c r="F20" s="4"/>
    </row>
    <row r="21" spans="1:6" ht="96.75" x14ac:dyDescent="0.25">
      <c r="A21" s="102"/>
      <c r="B21" s="4" t="s">
        <v>36</v>
      </c>
      <c r="C21" s="4" t="s">
        <v>47</v>
      </c>
      <c r="D21" s="4">
        <v>4</v>
      </c>
      <c r="E21" s="11" t="s">
        <v>61</v>
      </c>
      <c r="F21" s="4"/>
    </row>
    <row r="22" spans="1:6" ht="96.75" x14ac:dyDescent="0.25">
      <c r="A22" s="102"/>
      <c r="B22" s="6" t="s">
        <v>28</v>
      </c>
      <c r="C22" s="6" t="s">
        <v>47</v>
      </c>
      <c r="D22" s="4">
        <v>4</v>
      </c>
      <c r="E22" s="11" t="s">
        <v>61</v>
      </c>
      <c r="F22" s="4"/>
    </row>
    <row r="23" spans="1:6" ht="108.75" x14ac:dyDescent="0.25">
      <c r="A23" s="102" t="s">
        <v>12</v>
      </c>
      <c r="B23" s="4" t="s">
        <v>18</v>
      </c>
      <c r="C23" s="4" t="s">
        <v>47</v>
      </c>
      <c r="D23" s="4">
        <v>4</v>
      </c>
      <c r="E23" s="11" t="s">
        <v>56</v>
      </c>
      <c r="F23" s="4"/>
    </row>
    <row r="24" spans="1:6" ht="96.75" x14ac:dyDescent="0.25">
      <c r="A24" s="102"/>
      <c r="B24" s="4" t="s">
        <v>19</v>
      </c>
      <c r="C24" s="4" t="s">
        <v>47</v>
      </c>
      <c r="D24" s="4">
        <v>4</v>
      </c>
      <c r="E24" s="11" t="s">
        <v>67</v>
      </c>
      <c r="F24" s="4"/>
    </row>
    <row r="25" spans="1:6" ht="84.75" x14ac:dyDescent="0.25">
      <c r="A25" s="102"/>
      <c r="B25" s="4" t="s">
        <v>35</v>
      </c>
      <c r="C25" s="4" t="s">
        <v>47</v>
      </c>
      <c r="D25" s="4">
        <v>4</v>
      </c>
      <c r="E25" s="11" t="s">
        <v>68</v>
      </c>
      <c r="F25" s="4"/>
    </row>
    <row r="26" spans="1:6" ht="84.75" x14ac:dyDescent="0.25">
      <c r="A26" s="102"/>
      <c r="B26" s="4" t="s">
        <v>28</v>
      </c>
      <c r="C26" s="4" t="s">
        <v>47</v>
      </c>
      <c r="D26" s="4">
        <v>4</v>
      </c>
      <c r="E26" s="11" t="s">
        <v>68</v>
      </c>
      <c r="F26" s="4"/>
    </row>
    <row r="27" spans="1:6" ht="72.75" x14ac:dyDescent="0.25">
      <c r="A27" s="102"/>
      <c r="B27" s="4" t="s">
        <v>27</v>
      </c>
      <c r="C27" s="4" t="s">
        <v>47</v>
      </c>
      <c r="D27" s="4">
        <v>4</v>
      </c>
      <c r="E27" s="11" t="s">
        <v>57</v>
      </c>
      <c r="F27" s="4"/>
    </row>
    <row r="28" spans="1:6" ht="84.75" x14ac:dyDescent="0.25">
      <c r="A28" s="102"/>
      <c r="B28" s="4" t="s">
        <v>30</v>
      </c>
      <c r="C28" s="4" t="s">
        <v>47</v>
      </c>
      <c r="D28" s="4">
        <v>4</v>
      </c>
      <c r="E28" s="11" t="s">
        <v>58</v>
      </c>
      <c r="F28" s="4"/>
    </row>
    <row r="29" spans="1:6" ht="84.75" x14ac:dyDescent="0.25">
      <c r="A29" s="102"/>
      <c r="B29" s="4" t="s">
        <v>31</v>
      </c>
      <c r="C29" s="4" t="s">
        <v>47</v>
      </c>
      <c r="D29" s="4">
        <v>4</v>
      </c>
      <c r="E29" s="11" t="s">
        <v>58</v>
      </c>
      <c r="F29" s="4"/>
    </row>
    <row r="30" spans="1:6" ht="84.75" x14ac:dyDescent="0.25">
      <c r="A30" s="102"/>
      <c r="B30" s="4" t="s">
        <v>29</v>
      </c>
      <c r="C30" s="4" t="s">
        <v>47</v>
      </c>
      <c r="D30" s="4">
        <v>4</v>
      </c>
      <c r="E30" s="11" t="s">
        <v>58</v>
      </c>
      <c r="F30" s="4"/>
    </row>
    <row r="31" spans="1:6" ht="84.75" x14ac:dyDescent="0.25">
      <c r="A31" s="102"/>
      <c r="B31" s="4" t="s">
        <v>33</v>
      </c>
      <c r="C31" s="4" t="s">
        <v>47</v>
      </c>
      <c r="D31" s="4">
        <v>4</v>
      </c>
      <c r="E31" s="11" t="s">
        <v>58</v>
      </c>
      <c r="F31" s="4"/>
    </row>
    <row r="32" spans="1:6" ht="84.75" x14ac:dyDescent="0.25">
      <c r="A32" s="102"/>
      <c r="B32" s="4" t="s">
        <v>34</v>
      </c>
      <c r="C32" s="4" t="s">
        <v>47</v>
      </c>
      <c r="D32" s="4">
        <v>4</v>
      </c>
      <c r="E32" s="11" t="s">
        <v>58</v>
      </c>
      <c r="F32" s="4"/>
    </row>
    <row r="33" spans="1:6" ht="84.75" x14ac:dyDescent="0.25">
      <c r="A33" s="102"/>
      <c r="B33" s="4" t="s">
        <v>36</v>
      </c>
      <c r="C33" s="4" t="s">
        <v>47</v>
      </c>
      <c r="D33" s="4">
        <v>4</v>
      </c>
      <c r="E33" s="11" t="s">
        <v>58</v>
      </c>
      <c r="F33" s="4"/>
    </row>
    <row r="34" spans="1:6" ht="84.75" x14ac:dyDescent="0.25">
      <c r="A34" s="102"/>
      <c r="B34" s="4" t="s">
        <v>21</v>
      </c>
      <c r="C34" s="4" t="s">
        <v>47</v>
      </c>
      <c r="D34" s="4">
        <v>4</v>
      </c>
      <c r="E34" s="11" t="s">
        <v>59</v>
      </c>
      <c r="F34" s="4"/>
    </row>
    <row r="35" spans="1:6" ht="84.75" x14ac:dyDescent="0.25">
      <c r="A35" s="102"/>
      <c r="B35" s="6" t="s">
        <v>25</v>
      </c>
      <c r="C35" s="6" t="s">
        <v>47</v>
      </c>
      <c r="D35" s="4">
        <v>4</v>
      </c>
      <c r="E35" s="11" t="s">
        <v>58</v>
      </c>
      <c r="F35" s="4"/>
    </row>
    <row r="36" spans="1:6" ht="108.75" x14ac:dyDescent="0.25">
      <c r="A36" s="4" t="s">
        <v>8</v>
      </c>
      <c r="B36" s="4" t="s">
        <v>8</v>
      </c>
      <c r="C36" s="4" t="s">
        <v>65</v>
      </c>
      <c r="D36" s="4">
        <v>4</v>
      </c>
      <c r="E36" s="11" t="s">
        <v>52</v>
      </c>
      <c r="F36" s="11" t="s">
        <v>73</v>
      </c>
    </row>
    <row r="37" spans="1:6" x14ac:dyDescent="0.25">
      <c r="A37" s="4" t="s">
        <v>9</v>
      </c>
      <c r="B37" s="4" t="s">
        <v>9</v>
      </c>
      <c r="C37" s="4"/>
      <c r="D37" s="4"/>
      <c r="E37" s="4"/>
      <c r="F37" s="4"/>
    </row>
    <row r="38" spans="1:6" ht="72.75" x14ac:dyDescent="0.25">
      <c r="A38" s="4" t="s">
        <v>10</v>
      </c>
      <c r="B38" s="4" t="s">
        <v>10</v>
      </c>
      <c r="C38" s="4" t="s">
        <v>65</v>
      </c>
      <c r="D38" s="4">
        <v>3</v>
      </c>
      <c r="E38" s="11" t="s">
        <v>60</v>
      </c>
      <c r="F38" s="11" t="s">
        <v>49</v>
      </c>
    </row>
    <row r="39" spans="1:6" ht="48.75" x14ac:dyDescent="0.25">
      <c r="A39" s="102" t="s">
        <v>7</v>
      </c>
      <c r="B39" s="4" t="s">
        <v>21</v>
      </c>
      <c r="C39" s="4" t="s">
        <v>47</v>
      </c>
      <c r="D39" s="4">
        <v>3</v>
      </c>
      <c r="E39" s="11" t="s">
        <v>69</v>
      </c>
      <c r="F39" s="11" t="s">
        <v>72</v>
      </c>
    </row>
    <row r="40" spans="1:6" ht="130.5" customHeight="1" x14ac:dyDescent="0.25">
      <c r="A40" s="102"/>
      <c r="B40" s="4" t="s">
        <v>25</v>
      </c>
      <c r="C40" s="4" t="s">
        <v>113</v>
      </c>
      <c r="D40" s="31">
        <v>7</v>
      </c>
      <c r="E40" s="12" t="s">
        <v>114</v>
      </c>
      <c r="F40" s="33" t="s">
        <v>115</v>
      </c>
    </row>
    <row r="41" spans="1:6" ht="60.75" x14ac:dyDescent="0.25">
      <c r="A41" s="102"/>
      <c r="B41" s="4" t="s">
        <v>26</v>
      </c>
      <c r="C41" s="4" t="s">
        <v>47</v>
      </c>
      <c r="D41" s="4">
        <v>3</v>
      </c>
      <c r="E41" s="12" t="s">
        <v>71</v>
      </c>
      <c r="F41" s="34" t="s">
        <v>116</v>
      </c>
    </row>
    <row r="42" spans="1:6" ht="72.75" x14ac:dyDescent="0.25">
      <c r="A42" s="4" t="s">
        <v>13</v>
      </c>
      <c r="B42" s="4" t="s">
        <v>21</v>
      </c>
      <c r="C42" s="4" t="s">
        <v>47</v>
      </c>
      <c r="D42" s="4">
        <v>4</v>
      </c>
      <c r="E42" s="11" t="s">
        <v>70</v>
      </c>
      <c r="F42" s="4"/>
    </row>
    <row r="43" spans="1:6" ht="72.75" x14ac:dyDescent="0.25">
      <c r="A43" s="4" t="s">
        <v>0</v>
      </c>
      <c r="B43" s="4"/>
      <c r="C43" s="4" t="s">
        <v>47</v>
      </c>
      <c r="D43" s="4">
        <v>2</v>
      </c>
      <c r="E43" s="11" t="s">
        <v>51</v>
      </c>
      <c r="F43" s="13"/>
    </row>
    <row r="44" spans="1:6" x14ac:dyDescent="0.25">
      <c r="A44" s="4" t="s">
        <v>1</v>
      </c>
      <c r="B44" s="4"/>
      <c r="C44" s="4"/>
      <c r="D44" s="4"/>
      <c r="E44" s="4"/>
      <c r="F44" s="11" t="s">
        <v>75</v>
      </c>
    </row>
    <row r="45" spans="1:6" ht="24.75" x14ac:dyDescent="0.25">
      <c r="A45" s="4" t="s">
        <v>14</v>
      </c>
      <c r="B45" s="4"/>
      <c r="C45" s="4"/>
      <c r="D45" s="4"/>
      <c r="E45" s="4"/>
      <c r="F45" s="11" t="s">
        <v>74</v>
      </c>
    </row>
  </sheetData>
  <mergeCells count="5">
    <mergeCell ref="A2:A4"/>
    <mergeCell ref="A5:A7"/>
    <mergeCell ref="A8:A22"/>
    <mergeCell ref="A23:A35"/>
    <mergeCell ref="A39:A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3" topLeftCell="A16" activePane="bottomLeft" state="frozen"/>
      <selection pane="bottomLeft" activeCell="K41" sqref="K41"/>
    </sheetView>
  </sheetViews>
  <sheetFormatPr defaultRowHeight="12" x14ac:dyDescent="0.2"/>
  <cols>
    <col min="1" max="1" width="21.140625" style="13" customWidth="1"/>
    <col min="2" max="2" width="18.7109375" style="63" customWidth="1"/>
    <col min="3" max="3" width="14.42578125" style="13" customWidth="1"/>
    <col min="4" max="4" width="15.5703125" style="13" bestFit="1" customWidth="1"/>
    <col min="5" max="6" width="20.85546875" style="13" bestFit="1" customWidth="1"/>
    <col min="7" max="16384" width="9.140625" style="13"/>
  </cols>
  <sheetData>
    <row r="1" spans="1:6" ht="15" customHeight="1" x14ac:dyDescent="0.2">
      <c r="A1" s="103" t="s">
        <v>78</v>
      </c>
      <c r="B1" s="103"/>
      <c r="C1" s="103"/>
      <c r="D1" s="103"/>
      <c r="E1" s="103"/>
      <c r="F1" s="103"/>
    </row>
    <row r="2" spans="1:6" ht="15" customHeight="1" x14ac:dyDescent="0.2">
      <c r="A2" s="104"/>
      <c r="B2" s="104"/>
      <c r="C2" s="104"/>
      <c r="D2" s="104"/>
      <c r="E2" s="104"/>
      <c r="F2" s="104"/>
    </row>
    <row r="3" spans="1:6" ht="48" x14ac:dyDescent="0.2">
      <c r="A3" s="9" t="s">
        <v>37</v>
      </c>
      <c r="B3" s="10" t="s">
        <v>190</v>
      </c>
      <c r="C3" s="10" t="s">
        <v>117</v>
      </c>
      <c r="D3" s="10" t="s">
        <v>118</v>
      </c>
      <c r="E3" s="10" t="s">
        <v>119</v>
      </c>
      <c r="F3" s="10" t="s">
        <v>120</v>
      </c>
    </row>
    <row r="4" spans="1:6" ht="15.75" customHeight="1" x14ac:dyDescent="0.2">
      <c r="A4" s="27" t="s">
        <v>38</v>
      </c>
      <c r="B4" s="11">
        <v>8378</v>
      </c>
      <c r="C4" s="31">
        <v>2896</v>
      </c>
      <c r="D4" s="31">
        <v>3</v>
      </c>
      <c r="E4" s="31">
        <f>D4*B4</f>
        <v>25134</v>
      </c>
      <c r="F4" s="31">
        <f>D4*C4</f>
        <v>8688</v>
      </c>
    </row>
    <row r="5" spans="1:6" x14ac:dyDescent="0.2">
      <c r="A5" s="27" t="s">
        <v>39</v>
      </c>
      <c r="B5" s="11">
        <v>13223</v>
      </c>
      <c r="C5" s="31">
        <v>1498</v>
      </c>
      <c r="D5" s="31">
        <v>3</v>
      </c>
      <c r="E5" s="31">
        <f t="shared" ref="E5:E29" si="0">D5*B5</f>
        <v>39669</v>
      </c>
      <c r="F5" s="31">
        <f t="shared" ref="F5:F29" si="1">D5*C5</f>
        <v>4494</v>
      </c>
    </row>
    <row r="6" spans="1:6" x14ac:dyDescent="0.2">
      <c r="A6" s="31" t="s">
        <v>40</v>
      </c>
      <c r="B6" s="11">
        <v>316</v>
      </c>
      <c r="C6" s="31">
        <v>3</v>
      </c>
      <c r="D6" s="31">
        <v>3</v>
      </c>
      <c r="E6" s="31">
        <f t="shared" si="0"/>
        <v>948</v>
      </c>
      <c r="F6" s="31">
        <f t="shared" si="1"/>
        <v>9</v>
      </c>
    </row>
    <row r="7" spans="1:6" x14ac:dyDescent="0.2">
      <c r="A7" s="27" t="s">
        <v>41</v>
      </c>
      <c r="B7" s="11">
        <v>2455</v>
      </c>
      <c r="C7" s="31">
        <v>641</v>
      </c>
      <c r="D7" s="31">
        <v>3</v>
      </c>
      <c r="E7" s="31">
        <f t="shared" si="0"/>
        <v>7365</v>
      </c>
      <c r="F7" s="31">
        <f t="shared" si="1"/>
        <v>1923</v>
      </c>
    </row>
    <row r="8" spans="1:6" x14ac:dyDescent="0.2">
      <c r="A8" s="27" t="s">
        <v>42</v>
      </c>
      <c r="B8" s="11">
        <v>754</v>
      </c>
      <c r="C8" s="31">
        <v>158</v>
      </c>
      <c r="D8" s="31">
        <v>3</v>
      </c>
      <c r="E8" s="31">
        <f t="shared" si="0"/>
        <v>2262</v>
      </c>
      <c r="F8" s="31">
        <f t="shared" si="1"/>
        <v>474</v>
      </c>
    </row>
    <row r="9" spans="1:6" x14ac:dyDescent="0.2">
      <c r="A9" s="31" t="s">
        <v>24</v>
      </c>
      <c r="B9" s="11">
        <v>86</v>
      </c>
      <c r="C9" s="31">
        <v>2</v>
      </c>
      <c r="D9" s="31">
        <v>3</v>
      </c>
      <c r="E9" s="31">
        <f t="shared" si="0"/>
        <v>258</v>
      </c>
      <c r="F9" s="31">
        <f t="shared" si="1"/>
        <v>6</v>
      </c>
    </row>
    <row r="10" spans="1:6" x14ac:dyDescent="0.2">
      <c r="A10" s="31" t="s">
        <v>18</v>
      </c>
      <c r="B10" s="11">
        <v>10152</v>
      </c>
      <c r="C10" s="31">
        <v>1755</v>
      </c>
      <c r="D10" s="31">
        <v>5</v>
      </c>
      <c r="E10" s="31">
        <f t="shared" si="0"/>
        <v>50760</v>
      </c>
      <c r="F10" s="31">
        <f t="shared" si="1"/>
        <v>8775</v>
      </c>
    </row>
    <row r="11" spans="1:6" x14ac:dyDescent="0.2">
      <c r="A11" s="31" t="s">
        <v>19</v>
      </c>
      <c r="B11" s="11">
        <v>2319</v>
      </c>
      <c r="C11" s="31">
        <v>169</v>
      </c>
      <c r="D11" s="31">
        <v>4</v>
      </c>
      <c r="E11" s="31">
        <f t="shared" si="0"/>
        <v>9276</v>
      </c>
      <c r="F11" s="31">
        <f t="shared" si="1"/>
        <v>676</v>
      </c>
    </row>
    <row r="12" spans="1:6" x14ac:dyDescent="0.2">
      <c r="A12" s="31" t="s">
        <v>20</v>
      </c>
      <c r="B12" s="11">
        <v>18</v>
      </c>
      <c r="C12" s="31">
        <v>0</v>
      </c>
      <c r="D12" s="31">
        <v>4</v>
      </c>
      <c r="E12" s="31">
        <f t="shared" si="0"/>
        <v>72</v>
      </c>
      <c r="F12" s="31">
        <f t="shared" si="1"/>
        <v>0</v>
      </c>
    </row>
    <row r="13" spans="1:6" x14ac:dyDescent="0.2">
      <c r="A13" s="31" t="s">
        <v>35</v>
      </c>
      <c r="B13" s="11">
        <v>2292</v>
      </c>
      <c r="C13" s="31">
        <v>464</v>
      </c>
      <c r="D13" s="31">
        <v>4</v>
      </c>
      <c r="E13" s="31">
        <f t="shared" si="0"/>
        <v>9168</v>
      </c>
      <c r="F13" s="31">
        <f t="shared" si="1"/>
        <v>1856</v>
      </c>
    </row>
    <row r="14" spans="1:6" x14ac:dyDescent="0.2">
      <c r="A14" s="31" t="s">
        <v>27</v>
      </c>
      <c r="B14" s="11">
        <v>4674</v>
      </c>
      <c r="C14" s="31">
        <v>3639</v>
      </c>
      <c r="D14" s="31">
        <v>4</v>
      </c>
      <c r="E14" s="31">
        <f t="shared" si="0"/>
        <v>18696</v>
      </c>
      <c r="F14" s="31">
        <f t="shared" si="1"/>
        <v>14556</v>
      </c>
    </row>
    <row r="15" spans="1:6" x14ac:dyDescent="0.2">
      <c r="A15" s="31" t="s">
        <v>29</v>
      </c>
      <c r="B15" s="11">
        <v>0</v>
      </c>
      <c r="C15" s="31">
        <v>0</v>
      </c>
      <c r="D15" s="31">
        <v>4</v>
      </c>
      <c r="E15" s="31">
        <f t="shared" si="0"/>
        <v>0</v>
      </c>
      <c r="F15" s="31">
        <f t="shared" si="1"/>
        <v>0</v>
      </c>
    </row>
    <row r="16" spans="1:6" x14ac:dyDescent="0.2">
      <c r="A16" s="31" t="s">
        <v>30</v>
      </c>
      <c r="B16" s="11">
        <v>5158</v>
      </c>
      <c r="C16" s="31">
        <v>1923</v>
      </c>
      <c r="D16" s="31">
        <v>4</v>
      </c>
      <c r="E16" s="31">
        <f t="shared" si="0"/>
        <v>20632</v>
      </c>
      <c r="F16" s="31">
        <f t="shared" si="1"/>
        <v>7692</v>
      </c>
    </row>
    <row r="17" spans="1:6" x14ac:dyDescent="0.2">
      <c r="A17" s="31" t="s">
        <v>31</v>
      </c>
      <c r="B17" s="11">
        <v>564</v>
      </c>
      <c r="C17" s="31">
        <v>294</v>
      </c>
      <c r="D17" s="31">
        <v>4</v>
      </c>
      <c r="E17" s="31">
        <f t="shared" si="0"/>
        <v>2256</v>
      </c>
      <c r="F17" s="31">
        <f t="shared" si="1"/>
        <v>1176</v>
      </c>
    </row>
    <row r="18" spans="1:6" x14ac:dyDescent="0.2">
      <c r="A18" s="31" t="s">
        <v>32</v>
      </c>
      <c r="B18" s="11">
        <v>2317</v>
      </c>
      <c r="C18" s="31">
        <v>520</v>
      </c>
      <c r="D18" s="31">
        <v>4</v>
      </c>
      <c r="E18" s="31">
        <f t="shared" si="0"/>
        <v>9268</v>
      </c>
      <c r="F18" s="31">
        <f t="shared" si="1"/>
        <v>2080</v>
      </c>
    </row>
    <row r="19" spans="1:6" x14ac:dyDescent="0.2">
      <c r="A19" s="32" t="s">
        <v>33</v>
      </c>
      <c r="B19" s="11">
        <v>0</v>
      </c>
      <c r="C19" s="31">
        <v>0</v>
      </c>
      <c r="D19" s="31">
        <v>4</v>
      </c>
      <c r="E19" s="31">
        <f t="shared" si="0"/>
        <v>0</v>
      </c>
      <c r="F19" s="31">
        <f t="shared" si="1"/>
        <v>0</v>
      </c>
    </row>
    <row r="20" spans="1:6" x14ac:dyDescent="0.2">
      <c r="A20" s="31" t="s">
        <v>25</v>
      </c>
      <c r="B20" s="11">
        <v>6317</v>
      </c>
      <c r="C20" s="31">
        <v>3158</v>
      </c>
      <c r="D20" s="31">
        <v>7</v>
      </c>
      <c r="E20" s="31">
        <f t="shared" si="0"/>
        <v>44219</v>
      </c>
      <c r="F20" s="31">
        <f t="shared" si="1"/>
        <v>22106</v>
      </c>
    </row>
    <row r="21" spans="1:6" x14ac:dyDescent="0.2">
      <c r="A21" s="31" t="s">
        <v>34</v>
      </c>
      <c r="B21" s="11">
        <v>62</v>
      </c>
      <c r="C21" s="31">
        <v>54</v>
      </c>
      <c r="D21" s="31">
        <v>4</v>
      </c>
      <c r="E21" s="31">
        <f t="shared" si="0"/>
        <v>248</v>
      </c>
      <c r="F21" s="31">
        <f t="shared" si="1"/>
        <v>216</v>
      </c>
    </row>
    <row r="22" spans="1:6" x14ac:dyDescent="0.2">
      <c r="A22" s="31" t="s">
        <v>21</v>
      </c>
      <c r="B22" s="11">
        <v>363</v>
      </c>
      <c r="C22" s="31">
        <v>680</v>
      </c>
      <c r="D22" s="31">
        <v>4</v>
      </c>
      <c r="E22" s="31">
        <f t="shared" si="0"/>
        <v>1452</v>
      </c>
      <c r="F22" s="31">
        <f t="shared" si="1"/>
        <v>2720</v>
      </c>
    </row>
    <row r="23" spans="1:6" x14ac:dyDescent="0.2">
      <c r="A23" s="31" t="s">
        <v>36</v>
      </c>
      <c r="B23" s="11">
        <v>74</v>
      </c>
      <c r="C23" s="31">
        <v>65</v>
      </c>
      <c r="D23" s="31">
        <v>4</v>
      </c>
      <c r="E23" s="31">
        <f t="shared" si="0"/>
        <v>296</v>
      </c>
      <c r="F23" s="31">
        <f t="shared" si="1"/>
        <v>260</v>
      </c>
    </row>
    <row r="24" spans="1:6" x14ac:dyDescent="0.2">
      <c r="A24" s="32" t="s">
        <v>28</v>
      </c>
      <c r="B24" s="11">
        <v>3064</v>
      </c>
      <c r="C24" s="31">
        <v>951</v>
      </c>
      <c r="D24" s="31">
        <v>4</v>
      </c>
      <c r="E24" s="31">
        <f t="shared" si="0"/>
        <v>12256</v>
      </c>
      <c r="F24" s="31">
        <f t="shared" si="1"/>
        <v>3804</v>
      </c>
    </row>
    <row r="25" spans="1:6" x14ac:dyDescent="0.2">
      <c r="A25" s="32" t="s">
        <v>8</v>
      </c>
      <c r="B25" s="11">
        <v>150000</v>
      </c>
      <c r="C25" s="31">
        <v>6250</v>
      </c>
      <c r="D25" s="31">
        <v>4</v>
      </c>
      <c r="E25" s="31">
        <f t="shared" si="0"/>
        <v>600000</v>
      </c>
      <c r="F25" s="31">
        <f t="shared" si="1"/>
        <v>25000</v>
      </c>
    </row>
    <row r="26" spans="1:6" x14ac:dyDescent="0.2">
      <c r="A26" s="32" t="s">
        <v>9</v>
      </c>
      <c r="B26" s="12">
        <v>16800</v>
      </c>
      <c r="C26" s="32">
        <v>700</v>
      </c>
      <c r="D26" s="32">
        <v>1</v>
      </c>
      <c r="E26" s="32">
        <v>16800</v>
      </c>
      <c r="F26" s="31">
        <v>700</v>
      </c>
    </row>
    <row r="27" spans="1:6" x14ac:dyDescent="0.2">
      <c r="A27" s="32" t="s">
        <v>10</v>
      </c>
      <c r="B27" s="12">
        <v>55000</v>
      </c>
      <c r="C27" s="32">
        <v>27500</v>
      </c>
      <c r="D27" s="32">
        <v>3</v>
      </c>
      <c r="E27" s="32">
        <f t="shared" si="0"/>
        <v>165000</v>
      </c>
      <c r="F27" s="31">
        <f t="shared" si="1"/>
        <v>82500</v>
      </c>
    </row>
    <row r="28" spans="1:6" x14ac:dyDescent="0.2">
      <c r="A28" s="32" t="s">
        <v>46</v>
      </c>
      <c r="B28" s="12">
        <v>36</v>
      </c>
      <c r="C28" s="32">
        <v>31</v>
      </c>
      <c r="D28" s="32">
        <v>2</v>
      </c>
      <c r="E28" s="32">
        <f t="shared" si="0"/>
        <v>72</v>
      </c>
      <c r="F28" s="31">
        <f t="shared" si="1"/>
        <v>62</v>
      </c>
    </row>
    <row r="29" spans="1:6" x14ac:dyDescent="0.2">
      <c r="A29" s="32" t="s">
        <v>1</v>
      </c>
      <c r="B29" s="12">
        <v>1000</v>
      </c>
      <c r="C29" s="32">
        <v>41</v>
      </c>
      <c r="D29" s="32"/>
      <c r="E29" s="32">
        <f t="shared" si="0"/>
        <v>0</v>
      </c>
      <c r="F29" s="31">
        <f t="shared" si="1"/>
        <v>0</v>
      </c>
    </row>
    <row r="30" spans="1:6" x14ac:dyDescent="0.2">
      <c r="A30" s="68" t="s">
        <v>43</v>
      </c>
      <c r="B30" s="67">
        <v>285422</v>
      </c>
      <c r="C30" s="68">
        <v>53392</v>
      </c>
      <c r="D30" s="68"/>
      <c r="E30" s="68">
        <f>SUM(E4:E29)</f>
        <v>1036107</v>
      </c>
      <c r="F30" s="68">
        <f>SUM(F4:F29)</f>
        <v>189773</v>
      </c>
    </row>
    <row r="31" spans="1:6" x14ac:dyDescent="0.2">
      <c r="A31" s="31"/>
      <c r="B31" s="12"/>
      <c r="C31" s="31"/>
      <c r="D31" s="31"/>
      <c r="E31" s="31"/>
      <c r="F31" s="31"/>
    </row>
    <row r="33" spans="1:6" ht="35.25" customHeight="1" x14ac:dyDescent="0.2">
      <c r="B33" s="13"/>
    </row>
    <row r="34" spans="1:6" ht="30" customHeight="1" x14ac:dyDescent="0.2">
      <c r="A34" s="103" t="s">
        <v>180</v>
      </c>
      <c r="B34" s="103"/>
      <c r="C34" s="103"/>
      <c r="D34" s="103"/>
      <c r="E34" s="103"/>
      <c r="F34" s="103"/>
    </row>
    <row r="35" spans="1:6" x14ac:dyDescent="0.2">
      <c r="A35" s="104"/>
      <c r="B35" s="104"/>
      <c r="C35" s="104"/>
      <c r="D35" s="104"/>
      <c r="E35" s="104"/>
      <c r="F35" s="104"/>
    </row>
    <row r="36" spans="1:6" ht="31.5" customHeight="1" x14ac:dyDescent="0.2">
      <c r="A36" s="9" t="s">
        <v>37</v>
      </c>
      <c r="B36" s="10" t="s">
        <v>190</v>
      </c>
      <c r="C36" s="10" t="s">
        <v>117</v>
      </c>
      <c r="D36" s="10" t="s">
        <v>118</v>
      </c>
      <c r="E36" s="10" t="s">
        <v>119</v>
      </c>
      <c r="F36" s="10" t="s">
        <v>120</v>
      </c>
    </row>
    <row r="37" spans="1:6" x14ac:dyDescent="0.2">
      <c r="A37" s="8" t="s">
        <v>2</v>
      </c>
      <c r="B37" s="31">
        <v>100662</v>
      </c>
      <c r="C37" s="31">
        <v>20591</v>
      </c>
      <c r="D37" s="31">
        <v>14</v>
      </c>
      <c r="E37" s="31">
        <v>1409268</v>
      </c>
      <c r="F37" s="31">
        <v>288274</v>
      </c>
    </row>
    <row r="38" spans="1:6" x14ac:dyDescent="0.2">
      <c r="A38" s="27" t="s">
        <v>3</v>
      </c>
      <c r="B38" s="31">
        <v>50677</v>
      </c>
      <c r="C38" s="31">
        <v>31838</v>
      </c>
      <c r="D38" s="31">
        <f>E38/B38</f>
        <v>5</v>
      </c>
      <c r="E38" s="31">
        <v>253385</v>
      </c>
      <c r="F38" s="31">
        <v>159190</v>
      </c>
    </row>
    <row r="39" spans="1:6" ht="24" x14ac:dyDescent="0.2">
      <c r="A39" s="27" t="s">
        <v>45</v>
      </c>
      <c r="B39" s="31">
        <v>2232</v>
      </c>
      <c r="C39" s="31">
        <v>305</v>
      </c>
      <c r="D39" s="31">
        <f t="shared" ref="D39:D41" si="2">E39/B39</f>
        <v>7</v>
      </c>
      <c r="E39" s="31">
        <v>15624</v>
      </c>
      <c r="F39" s="31">
        <v>2135</v>
      </c>
    </row>
    <row r="40" spans="1:6" x14ac:dyDescent="0.2">
      <c r="A40" s="27" t="s">
        <v>5</v>
      </c>
      <c r="B40" s="31">
        <v>5546</v>
      </c>
      <c r="C40" s="31">
        <v>523</v>
      </c>
      <c r="D40" s="31">
        <f t="shared" si="2"/>
        <v>3</v>
      </c>
      <c r="E40" s="31">
        <v>16638</v>
      </c>
      <c r="F40" s="31">
        <v>1590</v>
      </c>
    </row>
    <row r="41" spans="1:6" x14ac:dyDescent="0.2">
      <c r="A41" s="8" t="s">
        <v>44</v>
      </c>
      <c r="B41" s="31">
        <v>11848</v>
      </c>
      <c r="C41" s="31">
        <v>947</v>
      </c>
      <c r="D41" s="31">
        <f t="shared" si="2"/>
        <v>3</v>
      </c>
      <c r="E41" s="31">
        <v>35544</v>
      </c>
      <c r="F41" s="31">
        <v>2841</v>
      </c>
    </row>
    <row r="42" spans="1:6" x14ac:dyDescent="0.2">
      <c r="A42" s="8" t="s">
        <v>226</v>
      </c>
      <c r="B42" s="31">
        <v>8453</v>
      </c>
      <c r="C42" s="31">
        <v>466</v>
      </c>
      <c r="D42" s="31">
        <v>3</v>
      </c>
      <c r="E42" s="31">
        <f>B42*D42</f>
        <v>25359</v>
      </c>
      <c r="F42" s="31">
        <f>C42*D42</f>
        <v>1398</v>
      </c>
    </row>
    <row r="43" spans="1:6" x14ac:dyDescent="0.2">
      <c r="A43" s="8" t="s">
        <v>224</v>
      </c>
      <c r="B43" s="31">
        <v>25380</v>
      </c>
      <c r="C43" s="31">
        <v>1370</v>
      </c>
      <c r="D43" s="31">
        <v>3</v>
      </c>
      <c r="E43" s="31">
        <f t="shared" ref="E43:E45" si="3">B43*D43</f>
        <v>76140</v>
      </c>
      <c r="F43" s="31">
        <f t="shared" ref="F43:F45" si="4">C43*D43</f>
        <v>4110</v>
      </c>
    </row>
    <row r="44" spans="1:6" x14ac:dyDescent="0.2">
      <c r="A44" s="8" t="s">
        <v>35</v>
      </c>
      <c r="B44" s="31">
        <v>4502</v>
      </c>
      <c r="C44" s="31">
        <v>363</v>
      </c>
      <c r="D44" s="31">
        <v>3</v>
      </c>
      <c r="E44" s="31">
        <f t="shared" si="3"/>
        <v>13506</v>
      </c>
      <c r="F44" s="31">
        <f t="shared" si="4"/>
        <v>1089</v>
      </c>
    </row>
    <row r="45" spans="1:6" x14ac:dyDescent="0.2">
      <c r="A45" s="13" t="s">
        <v>36</v>
      </c>
      <c r="B45" s="31">
        <v>159</v>
      </c>
      <c r="C45" s="31">
        <v>65</v>
      </c>
      <c r="D45" s="31">
        <v>3</v>
      </c>
      <c r="E45" s="31">
        <f t="shared" si="3"/>
        <v>477</v>
      </c>
      <c r="F45" s="31">
        <f t="shared" si="4"/>
        <v>195</v>
      </c>
    </row>
    <row r="46" spans="1:6" x14ac:dyDescent="0.2">
      <c r="A46" s="69" t="s">
        <v>43</v>
      </c>
      <c r="B46" s="67">
        <v>209459</v>
      </c>
      <c r="C46" s="67">
        <f>SUM(C37:C45)</f>
        <v>56468</v>
      </c>
      <c r="D46" s="67"/>
      <c r="E46" s="67">
        <f>SUM(E37:E45)</f>
        <v>1845941</v>
      </c>
      <c r="F46" s="67">
        <f>SUM(F37:F45)</f>
        <v>460822</v>
      </c>
    </row>
    <row r="52" spans="1:4" ht="45" customHeight="1" x14ac:dyDescent="0.2">
      <c r="A52" s="70" t="s">
        <v>181</v>
      </c>
      <c r="B52" s="106" t="s">
        <v>185</v>
      </c>
      <c r="C52" s="107"/>
      <c r="D52" s="108"/>
    </row>
    <row r="53" spans="1:4" ht="15" customHeight="1" x14ac:dyDescent="0.2">
      <c r="A53" s="71" t="s">
        <v>182</v>
      </c>
      <c r="B53" s="106" t="s">
        <v>186</v>
      </c>
      <c r="C53" s="107"/>
      <c r="D53" s="108"/>
    </row>
    <row r="54" spans="1:4" ht="25.5" customHeight="1" x14ac:dyDescent="0.2">
      <c r="A54" s="71" t="s">
        <v>183</v>
      </c>
      <c r="B54" s="106" t="s">
        <v>187</v>
      </c>
      <c r="C54" s="107"/>
      <c r="D54" s="108"/>
    </row>
    <row r="55" spans="1:4" ht="23.25" customHeight="1" x14ac:dyDescent="0.2">
      <c r="A55" s="70" t="s">
        <v>184</v>
      </c>
      <c r="B55" s="106" t="s">
        <v>188</v>
      </c>
      <c r="C55" s="107"/>
      <c r="D55" s="108"/>
    </row>
    <row r="58" spans="1:4" ht="36" x14ac:dyDescent="0.2">
      <c r="A58" s="72" t="s">
        <v>118</v>
      </c>
      <c r="B58" s="105" t="s">
        <v>189</v>
      </c>
      <c r="C58" s="105"/>
      <c r="D58" s="105"/>
    </row>
  </sheetData>
  <mergeCells count="7">
    <mergeCell ref="A1:F2"/>
    <mergeCell ref="A34:F35"/>
    <mergeCell ref="B58:D58"/>
    <mergeCell ref="B52:D52"/>
    <mergeCell ref="B53:D53"/>
    <mergeCell ref="B54:D54"/>
    <mergeCell ref="B55:D5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ySplit="3" topLeftCell="A4" activePane="bottomLeft" state="frozen"/>
      <selection pane="bottomLeft" activeCell="C25" sqref="C25"/>
    </sheetView>
  </sheetViews>
  <sheetFormatPr defaultColWidth="17.140625" defaultRowHeight="15" x14ac:dyDescent="0.25"/>
  <cols>
    <col min="1" max="1" width="27.7109375" customWidth="1"/>
    <col min="3" max="3" width="22.85546875" customWidth="1"/>
    <col min="4" max="4" width="36.28515625" customWidth="1"/>
    <col min="5" max="5" width="19.85546875" bestFit="1" customWidth="1"/>
    <col min="6" max="6" width="22.42578125" bestFit="1" customWidth="1"/>
    <col min="7" max="7" width="20.7109375" customWidth="1"/>
    <col min="10" max="10" width="22" customWidth="1"/>
    <col min="11" max="11" width="9.28515625" customWidth="1"/>
    <col min="12" max="12" width="8.85546875" customWidth="1"/>
  </cols>
  <sheetData>
    <row r="1" spans="1:10" ht="15" customHeight="1" x14ac:dyDescent="0.3">
      <c r="A1" s="109" t="s">
        <v>78</v>
      </c>
      <c r="B1" s="109"/>
      <c r="C1" s="109"/>
      <c r="D1" s="109"/>
      <c r="E1" s="53"/>
      <c r="F1" s="54"/>
    </row>
    <row r="2" spans="1:10" ht="15" customHeight="1" x14ac:dyDescent="0.3">
      <c r="A2" s="109"/>
      <c r="B2" s="109"/>
      <c r="C2" s="109"/>
      <c r="D2" s="109"/>
      <c r="E2" s="55"/>
      <c r="F2" s="56"/>
    </row>
    <row r="3" spans="1:10" s="35" customFormat="1" ht="24" x14ac:dyDescent="0.25">
      <c r="A3" s="9" t="s">
        <v>37</v>
      </c>
      <c r="B3" s="10" t="s">
        <v>121</v>
      </c>
      <c r="C3" s="10" t="s">
        <v>122</v>
      </c>
      <c r="D3" s="10" t="s">
        <v>162</v>
      </c>
      <c r="E3" s="44"/>
      <c r="F3" s="44"/>
      <c r="G3" s="44"/>
    </row>
    <row r="4" spans="1:10" x14ac:dyDescent="0.25">
      <c r="A4" s="27" t="s">
        <v>38</v>
      </c>
      <c r="B4" s="31">
        <v>8378</v>
      </c>
      <c r="C4" s="31">
        <v>2896</v>
      </c>
      <c r="D4" s="62">
        <f>C4*4</f>
        <v>11584</v>
      </c>
      <c r="E4" s="60"/>
      <c r="F4" s="60"/>
      <c r="G4" s="61"/>
      <c r="I4" s="29"/>
    </row>
    <row r="5" spans="1:10" x14ac:dyDescent="0.25">
      <c r="A5" s="27" t="s">
        <v>39</v>
      </c>
      <c r="B5" s="31">
        <v>13223</v>
      </c>
      <c r="C5" s="31">
        <v>1498</v>
      </c>
      <c r="D5" s="62">
        <f t="shared" ref="D5:D30" si="0">C5*4</f>
        <v>5992</v>
      </c>
      <c r="E5" s="60"/>
      <c r="F5" s="60"/>
      <c r="G5" s="61"/>
      <c r="I5" s="29"/>
      <c r="J5" s="29"/>
    </row>
    <row r="6" spans="1:10" x14ac:dyDescent="0.25">
      <c r="A6" s="31" t="s">
        <v>40</v>
      </c>
      <c r="B6" s="31">
        <v>316</v>
      </c>
      <c r="C6" s="31">
        <v>3</v>
      </c>
      <c r="D6" s="62">
        <f t="shared" si="0"/>
        <v>12</v>
      </c>
      <c r="E6" s="60"/>
      <c r="F6" s="60"/>
      <c r="G6" s="61"/>
      <c r="I6" s="29"/>
      <c r="J6" s="29"/>
    </row>
    <row r="7" spans="1:10" x14ac:dyDescent="0.25">
      <c r="A7" s="27" t="s">
        <v>41</v>
      </c>
      <c r="B7" s="31">
        <v>2455</v>
      </c>
      <c r="C7" s="31">
        <v>641</v>
      </c>
      <c r="D7" s="62">
        <f t="shared" si="0"/>
        <v>2564</v>
      </c>
      <c r="E7" s="60"/>
      <c r="F7" s="60"/>
      <c r="G7" s="61"/>
      <c r="I7" s="29"/>
      <c r="J7" s="29"/>
    </row>
    <row r="8" spans="1:10" x14ac:dyDescent="0.25">
      <c r="A8" s="27" t="s">
        <v>42</v>
      </c>
      <c r="B8" s="31">
        <v>754</v>
      </c>
      <c r="C8" s="31">
        <v>158</v>
      </c>
      <c r="D8" s="62">
        <f t="shared" si="0"/>
        <v>632</v>
      </c>
      <c r="E8" s="60"/>
      <c r="F8" s="60"/>
      <c r="G8" s="61"/>
      <c r="I8" s="29"/>
      <c r="J8" s="29"/>
    </row>
    <row r="9" spans="1:10" x14ac:dyDescent="0.25">
      <c r="A9" s="31" t="s">
        <v>24</v>
      </c>
      <c r="B9" s="31">
        <v>86</v>
      </c>
      <c r="C9" s="31">
        <v>2</v>
      </c>
      <c r="D9" s="62">
        <f t="shared" si="0"/>
        <v>8</v>
      </c>
      <c r="E9" s="60"/>
      <c r="F9" s="60"/>
      <c r="G9" s="61"/>
      <c r="I9" s="29"/>
      <c r="J9" s="29"/>
    </row>
    <row r="10" spans="1:10" x14ac:dyDescent="0.25">
      <c r="A10" s="31" t="s">
        <v>18</v>
      </c>
      <c r="B10" s="31">
        <v>10152</v>
      </c>
      <c r="C10" s="31">
        <v>1755</v>
      </c>
      <c r="D10" s="62">
        <f t="shared" si="0"/>
        <v>7020</v>
      </c>
      <c r="E10" s="60"/>
      <c r="F10" s="60"/>
      <c r="G10" s="61"/>
      <c r="I10" s="29"/>
      <c r="J10" s="29"/>
    </row>
    <row r="11" spans="1:10" x14ac:dyDescent="0.25">
      <c r="A11" s="31" t="s">
        <v>19</v>
      </c>
      <c r="B11" s="31">
        <v>2319</v>
      </c>
      <c r="C11" s="31">
        <v>169</v>
      </c>
      <c r="D11" s="62">
        <f t="shared" si="0"/>
        <v>676</v>
      </c>
      <c r="E11" s="60"/>
      <c r="F11" s="60"/>
      <c r="G11" s="61"/>
      <c r="I11" s="29"/>
      <c r="J11" s="29"/>
    </row>
    <row r="12" spans="1:10" x14ac:dyDescent="0.25">
      <c r="A12" s="31" t="s">
        <v>20</v>
      </c>
      <c r="B12" s="31">
        <v>18</v>
      </c>
      <c r="C12" s="31">
        <v>0</v>
      </c>
      <c r="D12" s="62">
        <f t="shared" si="0"/>
        <v>0</v>
      </c>
      <c r="E12" s="60"/>
      <c r="F12" s="60"/>
      <c r="G12" s="61"/>
      <c r="I12" s="29"/>
      <c r="J12" s="29"/>
    </row>
    <row r="13" spans="1:10" x14ac:dyDescent="0.25">
      <c r="A13" s="31" t="s">
        <v>35</v>
      </c>
      <c r="B13" s="31">
        <v>2292</v>
      </c>
      <c r="C13" s="31">
        <v>464</v>
      </c>
      <c r="D13" s="62">
        <f t="shared" si="0"/>
        <v>1856</v>
      </c>
      <c r="E13" s="61"/>
      <c r="F13" s="61"/>
      <c r="G13" s="61"/>
      <c r="I13" s="29"/>
      <c r="J13" s="29"/>
    </row>
    <row r="14" spans="1:10" x14ac:dyDescent="0.25">
      <c r="A14" s="31" t="s">
        <v>27</v>
      </c>
      <c r="B14" s="31">
        <v>4674</v>
      </c>
      <c r="C14" s="31">
        <v>3639</v>
      </c>
      <c r="D14" s="62">
        <f t="shared" si="0"/>
        <v>14556</v>
      </c>
      <c r="E14" s="61"/>
      <c r="F14" s="61"/>
      <c r="G14" s="61"/>
      <c r="I14" s="29"/>
      <c r="J14" s="29"/>
    </row>
    <row r="15" spans="1:10" x14ac:dyDescent="0.25">
      <c r="A15" s="31" t="s">
        <v>29</v>
      </c>
      <c r="B15" s="31">
        <v>0</v>
      </c>
      <c r="C15" s="31">
        <v>0</v>
      </c>
      <c r="D15" s="62">
        <f t="shared" si="0"/>
        <v>0</v>
      </c>
      <c r="E15" s="61"/>
      <c r="F15" s="61"/>
      <c r="G15" s="61"/>
      <c r="I15" s="29"/>
      <c r="J15" s="29"/>
    </row>
    <row r="16" spans="1:10" x14ac:dyDescent="0.25">
      <c r="A16" s="31" t="s">
        <v>30</v>
      </c>
      <c r="B16" s="31">
        <v>5158</v>
      </c>
      <c r="C16" s="31">
        <v>1923</v>
      </c>
      <c r="D16" s="62">
        <f t="shared" si="0"/>
        <v>7692</v>
      </c>
      <c r="E16" s="61"/>
      <c r="F16" s="61"/>
      <c r="G16" s="61"/>
      <c r="I16" s="29"/>
      <c r="J16" s="29"/>
    </row>
    <row r="17" spans="1:10" x14ac:dyDescent="0.25">
      <c r="A17" s="31" t="s">
        <v>31</v>
      </c>
      <c r="B17" s="31">
        <v>564</v>
      </c>
      <c r="C17" s="31">
        <v>294</v>
      </c>
      <c r="D17" s="62">
        <f t="shared" si="0"/>
        <v>1176</v>
      </c>
      <c r="E17" s="61"/>
      <c r="F17" s="61"/>
      <c r="G17" s="61"/>
      <c r="I17" s="29"/>
      <c r="J17" s="29"/>
    </row>
    <row r="18" spans="1:10" x14ac:dyDescent="0.25">
      <c r="A18" s="31" t="s">
        <v>32</v>
      </c>
      <c r="B18" s="31">
        <v>2317</v>
      </c>
      <c r="C18" s="31">
        <v>520</v>
      </c>
      <c r="D18" s="62">
        <f t="shared" si="0"/>
        <v>2080</v>
      </c>
      <c r="E18" s="47"/>
      <c r="F18" s="47"/>
      <c r="G18" s="61"/>
      <c r="I18" s="29"/>
      <c r="J18" s="29"/>
    </row>
    <row r="19" spans="1:10" x14ac:dyDescent="0.25">
      <c r="A19" s="32" t="s">
        <v>33</v>
      </c>
      <c r="B19" s="31">
        <v>0</v>
      </c>
      <c r="C19" s="31">
        <v>0</v>
      </c>
      <c r="D19" s="62">
        <f t="shared" si="0"/>
        <v>0</v>
      </c>
      <c r="E19" s="36"/>
      <c r="F19" s="36"/>
      <c r="G19" s="61"/>
      <c r="I19" s="29"/>
      <c r="J19" s="29"/>
    </row>
    <row r="20" spans="1:10" x14ac:dyDescent="0.25">
      <c r="A20" s="31" t="s">
        <v>25</v>
      </c>
      <c r="B20" s="31">
        <v>3158</v>
      </c>
      <c r="C20" s="31">
        <v>3158</v>
      </c>
      <c r="D20" s="62">
        <f t="shared" si="0"/>
        <v>12632</v>
      </c>
      <c r="E20" s="60"/>
      <c r="F20" s="60"/>
      <c r="G20" s="61"/>
      <c r="I20" s="29"/>
      <c r="J20" s="29"/>
    </row>
    <row r="21" spans="1:10" x14ac:dyDescent="0.25">
      <c r="A21" s="31" t="s">
        <v>34</v>
      </c>
      <c r="B21" s="31">
        <v>62</v>
      </c>
      <c r="C21" s="31">
        <v>54</v>
      </c>
      <c r="D21" s="62">
        <f t="shared" si="0"/>
        <v>216</v>
      </c>
      <c r="E21" s="60"/>
      <c r="F21" s="60"/>
      <c r="G21" s="61"/>
      <c r="I21" s="29"/>
      <c r="J21" s="29"/>
    </row>
    <row r="22" spans="1:10" x14ac:dyDescent="0.25">
      <c r="A22" s="31" t="s">
        <v>21</v>
      </c>
      <c r="B22" s="31">
        <v>363</v>
      </c>
      <c r="C22" s="31">
        <v>680</v>
      </c>
      <c r="D22" s="62">
        <f t="shared" si="0"/>
        <v>2720</v>
      </c>
      <c r="E22" s="60"/>
      <c r="F22" s="60"/>
      <c r="G22" s="61"/>
      <c r="I22" s="29"/>
      <c r="J22" s="29"/>
    </row>
    <row r="23" spans="1:10" x14ac:dyDescent="0.25">
      <c r="A23" s="31" t="s">
        <v>36</v>
      </c>
      <c r="B23" s="31">
        <v>74</v>
      </c>
      <c r="C23" s="31">
        <v>65</v>
      </c>
      <c r="D23" s="62">
        <f t="shared" si="0"/>
        <v>260</v>
      </c>
      <c r="E23" s="60"/>
      <c r="F23" s="60"/>
      <c r="G23" s="61"/>
      <c r="I23" s="29"/>
      <c r="J23" s="29"/>
    </row>
    <row r="24" spans="1:10" x14ac:dyDescent="0.25">
      <c r="A24" s="32" t="s">
        <v>28</v>
      </c>
      <c r="B24" s="31">
        <v>3064</v>
      </c>
      <c r="C24" s="31">
        <v>951</v>
      </c>
      <c r="D24" s="62">
        <f t="shared" si="0"/>
        <v>3804</v>
      </c>
      <c r="E24" s="60"/>
      <c r="F24" s="60"/>
      <c r="G24" s="61"/>
      <c r="I24" s="29"/>
      <c r="J24" s="29"/>
    </row>
    <row r="25" spans="1:10" x14ac:dyDescent="0.25">
      <c r="A25" s="32" t="s">
        <v>8</v>
      </c>
      <c r="B25" s="31">
        <v>150000</v>
      </c>
      <c r="C25" s="31">
        <v>6250</v>
      </c>
      <c r="D25" s="62">
        <f t="shared" si="0"/>
        <v>25000</v>
      </c>
      <c r="E25" s="36"/>
      <c r="F25" s="36"/>
      <c r="G25" s="61"/>
      <c r="I25" s="29"/>
      <c r="J25" s="29"/>
    </row>
    <row r="26" spans="1:10" x14ac:dyDescent="0.25">
      <c r="A26" s="32" t="s">
        <v>9</v>
      </c>
      <c r="B26" s="31">
        <v>2822</v>
      </c>
      <c r="C26" s="31">
        <v>700</v>
      </c>
      <c r="D26" s="62">
        <f t="shared" si="0"/>
        <v>2800</v>
      </c>
      <c r="E26" s="36"/>
      <c r="F26" s="36"/>
      <c r="G26" s="61"/>
      <c r="I26" s="29"/>
      <c r="J26" s="29"/>
    </row>
    <row r="27" spans="1:10" x14ac:dyDescent="0.25">
      <c r="A27" s="32" t="s">
        <v>10</v>
      </c>
      <c r="B27" s="31">
        <v>55000</v>
      </c>
      <c r="C27" s="31">
        <v>27500</v>
      </c>
      <c r="D27" s="62">
        <f t="shared" si="0"/>
        <v>110000</v>
      </c>
      <c r="E27" s="36"/>
      <c r="F27" s="36"/>
      <c r="G27" s="61"/>
      <c r="I27" s="29"/>
      <c r="J27" s="29"/>
    </row>
    <row r="28" spans="1:10" x14ac:dyDescent="0.25">
      <c r="A28" s="32" t="s">
        <v>46</v>
      </c>
      <c r="B28" s="31">
        <v>36</v>
      </c>
      <c r="C28" s="31">
        <v>31</v>
      </c>
      <c r="D28" s="62">
        <f t="shared" si="0"/>
        <v>124</v>
      </c>
      <c r="E28" s="36"/>
      <c r="F28" s="36"/>
      <c r="G28" s="61"/>
      <c r="I28" s="29"/>
      <c r="J28" s="29"/>
    </row>
    <row r="29" spans="1:10" x14ac:dyDescent="0.25">
      <c r="A29" s="32" t="s">
        <v>1</v>
      </c>
      <c r="B29" s="31">
        <v>1000</v>
      </c>
      <c r="C29" s="31">
        <v>41</v>
      </c>
      <c r="D29" s="62">
        <f t="shared" si="0"/>
        <v>164</v>
      </c>
      <c r="E29" s="36"/>
      <c r="F29" s="36"/>
      <c r="G29" s="61"/>
      <c r="I29" s="29"/>
      <c r="J29" s="29"/>
    </row>
    <row r="30" spans="1:10" x14ac:dyDescent="0.25">
      <c r="A30" s="46" t="s">
        <v>43</v>
      </c>
      <c r="B30" s="46">
        <v>268285</v>
      </c>
      <c r="C30" s="46">
        <v>53392</v>
      </c>
      <c r="D30" s="64">
        <f t="shared" si="0"/>
        <v>213568</v>
      </c>
      <c r="E30" s="35"/>
      <c r="F30" s="35"/>
      <c r="G30" s="35"/>
      <c r="I30" s="29"/>
      <c r="J30" s="29"/>
    </row>
    <row r="31" spans="1:10" s="35" customFormat="1" x14ac:dyDescent="0.25"/>
    <row r="32" spans="1:10" x14ac:dyDescent="0.25">
      <c r="I32" s="29"/>
      <c r="J32" s="29"/>
    </row>
    <row r="33" spans="1:10" ht="18" customHeight="1" x14ac:dyDescent="0.25">
      <c r="J33" s="29"/>
    </row>
    <row r="34" spans="1:10" ht="26.25" customHeight="1" x14ac:dyDescent="0.25">
      <c r="A34" s="31" t="s">
        <v>163</v>
      </c>
      <c r="B34" s="11" t="s">
        <v>164</v>
      </c>
      <c r="J34" s="29"/>
    </row>
    <row r="35" spans="1:10" ht="32.25" customHeight="1" x14ac:dyDescent="0.25"/>
    <row r="36" spans="1:10" ht="27.75" customHeight="1" x14ac:dyDescent="0.25"/>
    <row r="37" spans="1:10" ht="33.75" customHeight="1" x14ac:dyDescent="0.25"/>
    <row r="39" spans="1:10" ht="15.75" thickBot="1" x14ac:dyDescent="0.3"/>
    <row r="40" spans="1:10" x14ac:dyDescent="0.25">
      <c r="A40" s="110" t="s">
        <v>131</v>
      </c>
      <c r="B40" s="111"/>
      <c r="C40" s="111"/>
      <c r="D40" s="39">
        <v>51021</v>
      </c>
    </row>
    <row r="41" spans="1:10" x14ac:dyDescent="0.25">
      <c r="A41" s="112" t="s">
        <v>134</v>
      </c>
      <c r="B41" s="113"/>
      <c r="C41" s="113"/>
      <c r="D41" s="40">
        <v>282263</v>
      </c>
    </row>
    <row r="42" spans="1:10" x14ac:dyDescent="0.25">
      <c r="A42" s="112" t="s">
        <v>133</v>
      </c>
      <c r="B42" s="113"/>
      <c r="C42" s="113"/>
      <c r="D42" s="16">
        <v>189773</v>
      </c>
    </row>
    <row r="43" spans="1:10" ht="15.75" thickBot="1" x14ac:dyDescent="0.3">
      <c r="A43" s="114" t="s">
        <v>132</v>
      </c>
      <c r="B43" s="115"/>
      <c r="C43" s="115"/>
      <c r="D43" s="41">
        <v>1036107</v>
      </c>
    </row>
  </sheetData>
  <mergeCells count="5">
    <mergeCell ref="A1:D2"/>
    <mergeCell ref="A40:C40"/>
    <mergeCell ref="A41:C41"/>
    <mergeCell ref="A42:C42"/>
    <mergeCell ref="A43:C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workbookViewId="0">
      <selection activeCell="H12" sqref="H12:H17"/>
    </sheetView>
  </sheetViews>
  <sheetFormatPr defaultRowHeight="12" x14ac:dyDescent="0.2"/>
  <cols>
    <col min="1" max="1" width="16.28515625" style="13" customWidth="1"/>
    <col min="2" max="4" width="14.28515625" style="13" customWidth="1"/>
    <col min="5" max="5" width="15.7109375" style="13" customWidth="1"/>
    <col min="6" max="6" width="20.5703125" style="13" bestFit="1" customWidth="1"/>
    <col min="7" max="7" width="20.5703125" style="13" customWidth="1"/>
    <col min="8" max="8" width="19.28515625" style="13" customWidth="1"/>
    <col min="9" max="16384" width="9.140625" style="13"/>
  </cols>
  <sheetData>
    <row r="2" spans="1:8" ht="36" x14ac:dyDescent="0.2">
      <c r="A2" s="9" t="s">
        <v>110</v>
      </c>
      <c r="B2" s="9" t="s">
        <v>37</v>
      </c>
      <c r="C2" s="9" t="s">
        <v>143</v>
      </c>
      <c r="D2" s="9" t="s">
        <v>43</v>
      </c>
      <c r="E2" s="9" t="s">
        <v>142</v>
      </c>
      <c r="F2" s="10" t="s">
        <v>259</v>
      </c>
      <c r="G2" s="10" t="s">
        <v>175</v>
      </c>
      <c r="H2" s="9" t="s">
        <v>43</v>
      </c>
    </row>
    <row r="3" spans="1:8" ht="24" x14ac:dyDescent="0.2">
      <c r="A3" s="121" t="s">
        <v>111</v>
      </c>
      <c r="B3" s="8" t="s">
        <v>2</v>
      </c>
      <c r="C3" s="80">
        <v>20591</v>
      </c>
      <c r="D3" s="121">
        <f>SUM(C3:C11)</f>
        <v>56468</v>
      </c>
      <c r="E3" s="80">
        <v>100662</v>
      </c>
      <c r="F3" s="80">
        <f>E3*4</f>
        <v>402648</v>
      </c>
      <c r="G3" s="80">
        <f>F3*2</f>
        <v>805296</v>
      </c>
      <c r="H3" s="122">
        <f>SUM(G3:G11)</f>
        <v>1675672</v>
      </c>
    </row>
    <row r="4" spans="1:8" ht="24" x14ac:dyDescent="0.2">
      <c r="A4" s="121"/>
      <c r="B4" s="27" t="s">
        <v>3</v>
      </c>
      <c r="C4" s="80">
        <v>31838</v>
      </c>
      <c r="D4" s="121"/>
      <c r="E4" s="80">
        <v>50677</v>
      </c>
      <c r="F4" s="80">
        <f t="shared" ref="F4:F23" si="0">E4*4</f>
        <v>202708</v>
      </c>
      <c r="G4" s="80">
        <f t="shared" ref="G4:G23" si="1">F4*2</f>
        <v>405416</v>
      </c>
      <c r="H4" s="122"/>
    </row>
    <row r="5" spans="1:8" ht="36" x14ac:dyDescent="0.2">
      <c r="A5" s="121"/>
      <c r="B5" s="27" t="s">
        <v>45</v>
      </c>
      <c r="C5" s="80">
        <v>305</v>
      </c>
      <c r="D5" s="121"/>
      <c r="E5" s="80">
        <v>2232</v>
      </c>
      <c r="F5" s="80">
        <f t="shared" si="0"/>
        <v>8928</v>
      </c>
      <c r="G5" s="80">
        <f t="shared" si="1"/>
        <v>17856</v>
      </c>
      <c r="H5" s="122"/>
    </row>
    <row r="6" spans="1:8" x14ac:dyDescent="0.2">
      <c r="A6" s="121"/>
      <c r="B6" s="27" t="s">
        <v>5</v>
      </c>
      <c r="C6" s="80">
        <v>523</v>
      </c>
      <c r="D6" s="121"/>
      <c r="E6" s="80">
        <v>5546</v>
      </c>
      <c r="F6" s="80">
        <f t="shared" si="0"/>
        <v>22184</v>
      </c>
      <c r="G6" s="80">
        <f t="shared" si="1"/>
        <v>44368</v>
      </c>
      <c r="H6" s="122"/>
    </row>
    <row r="7" spans="1:8" x14ac:dyDescent="0.2">
      <c r="A7" s="121"/>
      <c r="B7" s="27" t="s">
        <v>224</v>
      </c>
      <c r="C7" s="80">
        <v>1370</v>
      </c>
      <c r="D7" s="121"/>
      <c r="E7" s="80">
        <v>25380</v>
      </c>
      <c r="F7" s="80">
        <f t="shared" si="0"/>
        <v>101520</v>
      </c>
      <c r="G7" s="80">
        <f t="shared" si="1"/>
        <v>203040</v>
      </c>
      <c r="H7" s="122"/>
    </row>
    <row r="8" spans="1:8" x14ac:dyDescent="0.2">
      <c r="A8" s="121"/>
      <c r="B8" s="27" t="s">
        <v>225</v>
      </c>
      <c r="C8" s="80">
        <v>466</v>
      </c>
      <c r="D8" s="121"/>
      <c r="E8" s="80">
        <v>8453</v>
      </c>
      <c r="F8" s="80">
        <f t="shared" si="0"/>
        <v>33812</v>
      </c>
      <c r="G8" s="80">
        <f t="shared" si="1"/>
        <v>67624</v>
      </c>
      <c r="H8" s="122"/>
    </row>
    <row r="9" spans="1:8" x14ac:dyDescent="0.2">
      <c r="A9" s="121"/>
      <c r="B9" s="8" t="s">
        <v>44</v>
      </c>
      <c r="C9" s="80">
        <v>947</v>
      </c>
      <c r="D9" s="121"/>
      <c r="E9" s="80">
        <v>11848</v>
      </c>
      <c r="F9" s="80">
        <f t="shared" si="0"/>
        <v>47392</v>
      </c>
      <c r="G9" s="80">
        <f t="shared" si="1"/>
        <v>94784</v>
      </c>
      <c r="H9" s="122"/>
    </row>
    <row r="10" spans="1:8" x14ac:dyDescent="0.2">
      <c r="A10" s="121"/>
      <c r="B10" s="8" t="s">
        <v>35</v>
      </c>
      <c r="C10" s="80">
        <v>363</v>
      </c>
      <c r="D10" s="121"/>
      <c r="E10" s="80">
        <v>4502</v>
      </c>
      <c r="F10" s="80">
        <f t="shared" si="0"/>
        <v>18008</v>
      </c>
      <c r="G10" s="80">
        <f t="shared" si="1"/>
        <v>36016</v>
      </c>
      <c r="H10" s="122"/>
    </row>
    <row r="11" spans="1:8" x14ac:dyDescent="0.2">
      <c r="A11" s="121"/>
      <c r="B11" s="8" t="s">
        <v>36</v>
      </c>
      <c r="C11" s="80">
        <v>65</v>
      </c>
      <c r="D11" s="121"/>
      <c r="E11" s="80">
        <v>159</v>
      </c>
      <c r="F11" s="80">
        <f t="shared" si="0"/>
        <v>636</v>
      </c>
      <c r="G11" s="80">
        <f t="shared" si="1"/>
        <v>1272</v>
      </c>
      <c r="H11" s="122"/>
    </row>
    <row r="12" spans="1:8" x14ac:dyDescent="0.2">
      <c r="A12" s="116" t="s">
        <v>260</v>
      </c>
      <c r="B12" s="27" t="s">
        <v>6</v>
      </c>
      <c r="C12" s="80">
        <v>4397</v>
      </c>
      <c r="D12" s="121">
        <f>SUM(C12:C17)</f>
        <v>31611</v>
      </c>
      <c r="E12" s="80">
        <v>43834</v>
      </c>
      <c r="F12" s="80">
        <f t="shared" si="0"/>
        <v>175336</v>
      </c>
      <c r="G12" s="80">
        <f t="shared" si="1"/>
        <v>350672</v>
      </c>
      <c r="H12" s="122">
        <f>SUM(G12:G17)</f>
        <v>1523296</v>
      </c>
    </row>
    <row r="13" spans="1:8" x14ac:dyDescent="0.2">
      <c r="A13" s="116"/>
      <c r="B13" s="27" t="s">
        <v>139</v>
      </c>
      <c r="C13" s="80">
        <v>801</v>
      </c>
      <c r="D13" s="121"/>
      <c r="E13" s="80">
        <v>6592</v>
      </c>
      <c r="F13" s="80">
        <f t="shared" si="0"/>
        <v>26368</v>
      </c>
      <c r="G13" s="80">
        <f t="shared" si="1"/>
        <v>52736</v>
      </c>
      <c r="H13" s="122"/>
    </row>
    <row r="14" spans="1:8" x14ac:dyDescent="0.2">
      <c r="A14" s="116"/>
      <c r="B14" s="27" t="s">
        <v>4</v>
      </c>
      <c r="C14" s="80">
        <v>11301</v>
      </c>
      <c r="D14" s="121"/>
      <c r="E14" s="80">
        <v>68441</v>
      </c>
      <c r="F14" s="80">
        <f t="shared" si="0"/>
        <v>273764</v>
      </c>
      <c r="G14" s="80">
        <f t="shared" si="1"/>
        <v>547528</v>
      </c>
      <c r="H14" s="122"/>
    </row>
    <row r="15" spans="1:8" ht="24" x14ac:dyDescent="0.2">
      <c r="A15" s="116"/>
      <c r="B15" s="27" t="s">
        <v>12</v>
      </c>
      <c r="C15" s="80">
        <v>11228</v>
      </c>
      <c r="D15" s="121"/>
      <c r="E15" s="80">
        <v>63769</v>
      </c>
      <c r="F15" s="80">
        <f t="shared" si="0"/>
        <v>255076</v>
      </c>
      <c r="G15" s="80">
        <f t="shared" si="1"/>
        <v>510152</v>
      </c>
      <c r="H15" s="122"/>
    </row>
    <row r="16" spans="1:8" x14ac:dyDescent="0.2">
      <c r="A16" s="116"/>
      <c r="B16" s="27" t="s">
        <v>7</v>
      </c>
      <c r="C16" s="80">
        <v>3521</v>
      </c>
      <c r="D16" s="121"/>
      <c r="E16" s="80">
        <v>7044</v>
      </c>
      <c r="F16" s="80">
        <f t="shared" si="0"/>
        <v>28176</v>
      </c>
      <c r="G16" s="80">
        <f t="shared" si="1"/>
        <v>56352</v>
      </c>
      <c r="H16" s="122"/>
    </row>
    <row r="17" spans="1:8" x14ac:dyDescent="0.2">
      <c r="A17" s="116"/>
      <c r="B17" s="27" t="s">
        <v>13</v>
      </c>
      <c r="C17" s="80">
        <v>363</v>
      </c>
      <c r="D17" s="121"/>
      <c r="E17" s="80">
        <v>732</v>
      </c>
      <c r="F17" s="80">
        <f t="shared" si="0"/>
        <v>2928</v>
      </c>
      <c r="G17" s="80">
        <f t="shared" si="1"/>
        <v>5856</v>
      </c>
      <c r="H17" s="122"/>
    </row>
    <row r="18" spans="1:8" ht="24" x14ac:dyDescent="0.2">
      <c r="A18" s="86" t="s">
        <v>261</v>
      </c>
      <c r="B18" s="27" t="s">
        <v>9</v>
      </c>
      <c r="C18" s="80">
        <v>117608</v>
      </c>
      <c r="D18" s="82">
        <v>117608</v>
      </c>
      <c r="E18" s="12">
        <v>2822413</v>
      </c>
      <c r="F18" s="80">
        <f t="shared" si="0"/>
        <v>11289652</v>
      </c>
      <c r="G18" s="80">
        <f t="shared" si="1"/>
        <v>22579304</v>
      </c>
      <c r="H18" s="85">
        <v>11289652</v>
      </c>
    </row>
    <row r="19" spans="1:8" x14ac:dyDescent="0.2">
      <c r="A19" s="116" t="s">
        <v>262</v>
      </c>
      <c r="B19" s="27" t="s">
        <v>14</v>
      </c>
      <c r="C19" s="80">
        <v>90</v>
      </c>
      <c r="D19" s="121">
        <v>75090</v>
      </c>
      <c r="E19" s="80">
        <v>2000</v>
      </c>
      <c r="F19" s="80">
        <f t="shared" si="0"/>
        <v>8000</v>
      </c>
      <c r="G19" s="80">
        <f t="shared" si="1"/>
        <v>16000</v>
      </c>
      <c r="H19" s="122">
        <v>608000</v>
      </c>
    </row>
    <row r="20" spans="1:8" x14ac:dyDescent="0.2">
      <c r="A20" s="116"/>
      <c r="B20" s="27" t="s">
        <v>8</v>
      </c>
      <c r="C20" s="80">
        <v>75000</v>
      </c>
      <c r="D20" s="121"/>
      <c r="E20" s="11">
        <v>150000</v>
      </c>
      <c r="F20" s="80">
        <f t="shared" si="0"/>
        <v>600000</v>
      </c>
      <c r="G20" s="80">
        <f t="shared" si="1"/>
        <v>1200000</v>
      </c>
      <c r="H20" s="122"/>
    </row>
    <row r="21" spans="1:8" ht="24" x14ac:dyDescent="0.2">
      <c r="A21" s="11" t="s">
        <v>263</v>
      </c>
      <c r="B21" s="27" t="s">
        <v>10</v>
      </c>
      <c r="C21" s="80">
        <v>27500</v>
      </c>
      <c r="D21" s="82">
        <v>27500</v>
      </c>
      <c r="E21" s="12">
        <v>55000</v>
      </c>
      <c r="F21" s="80">
        <f t="shared" si="0"/>
        <v>220000</v>
      </c>
      <c r="G21" s="80">
        <f t="shared" si="1"/>
        <v>440000</v>
      </c>
      <c r="H21" s="85">
        <v>440000</v>
      </c>
    </row>
    <row r="22" spans="1:8" ht="36" x14ac:dyDescent="0.2">
      <c r="A22" s="11" t="s">
        <v>264</v>
      </c>
      <c r="B22" s="27" t="s">
        <v>0</v>
      </c>
      <c r="C22" s="80">
        <v>31</v>
      </c>
      <c r="D22" s="82">
        <v>31</v>
      </c>
      <c r="E22" s="80">
        <v>36</v>
      </c>
      <c r="F22" s="80">
        <f t="shared" si="0"/>
        <v>144</v>
      </c>
      <c r="G22" s="80">
        <f t="shared" si="1"/>
        <v>288</v>
      </c>
      <c r="H22" s="85">
        <v>288</v>
      </c>
    </row>
    <row r="23" spans="1:8" ht="36" x14ac:dyDescent="0.2">
      <c r="A23" s="11" t="s">
        <v>265</v>
      </c>
      <c r="B23" s="27" t="s">
        <v>1</v>
      </c>
      <c r="C23" s="80">
        <v>45</v>
      </c>
      <c r="D23" s="82">
        <v>45</v>
      </c>
      <c r="E23" s="80">
        <v>1000</v>
      </c>
      <c r="F23" s="80">
        <f t="shared" si="0"/>
        <v>4000</v>
      </c>
      <c r="G23" s="80">
        <f t="shared" si="1"/>
        <v>8000</v>
      </c>
      <c r="H23" s="85">
        <v>8000</v>
      </c>
    </row>
    <row r="24" spans="1:8" x14ac:dyDescent="0.2">
      <c r="A24" s="124"/>
      <c r="B24" s="124"/>
    </row>
    <row r="28" spans="1:8" ht="50.25" customHeight="1" x14ac:dyDescent="0.2">
      <c r="B28" s="123" t="s">
        <v>227</v>
      </c>
      <c r="C28" s="123"/>
      <c r="D28" s="123"/>
      <c r="E28" s="123"/>
      <c r="F28" s="120" t="s">
        <v>230</v>
      </c>
      <c r="G28" s="120"/>
      <c r="H28" s="66">
        <v>761648</v>
      </c>
    </row>
    <row r="29" spans="1:8" ht="50.25" customHeight="1" x14ac:dyDescent="0.2">
      <c r="B29" s="117" t="s">
        <v>228</v>
      </c>
      <c r="C29" s="118"/>
      <c r="D29" s="118"/>
      <c r="E29" s="119"/>
      <c r="F29" s="120" t="s">
        <v>231</v>
      </c>
      <c r="G29" s="120"/>
      <c r="H29" s="66">
        <v>67200</v>
      </c>
    </row>
    <row r="30" spans="1:8" ht="43.5" customHeight="1" x14ac:dyDescent="0.2">
      <c r="B30" s="117" t="s">
        <v>229</v>
      </c>
      <c r="C30" s="118"/>
      <c r="D30" s="118"/>
      <c r="E30" s="119"/>
      <c r="F30" s="120" t="s">
        <v>232</v>
      </c>
      <c r="G30" s="120"/>
      <c r="H30" s="66">
        <v>608000</v>
      </c>
    </row>
    <row r="31" spans="1:8" ht="43.5" customHeight="1" x14ac:dyDescent="0.2">
      <c r="B31" s="117" t="s">
        <v>235</v>
      </c>
      <c r="C31" s="118"/>
      <c r="D31" s="118"/>
      <c r="E31" s="119"/>
      <c r="F31" s="120" t="s">
        <v>236</v>
      </c>
      <c r="G31" s="120"/>
      <c r="H31" s="66">
        <v>224144</v>
      </c>
    </row>
    <row r="32" spans="1:8" ht="41.25" customHeight="1" x14ac:dyDescent="0.2">
      <c r="B32" s="123" t="s">
        <v>177</v>
      </c>
      <c r="C32" s="123"/>
      <c r="D32" s="123"/>
      <c r="E32" s="123"/>
      <c r="F32" s="120" t="s">
        <v>178</v>
      </c>
      <c r="G32" s="120"/>
      <c r="H32" s="66">
        <v>837836</v>
      </c>
    </row>
    <row r="35" spans="2:7" ht="49.5" customHeight="1" x14ac:dyDescent="0.2">
      <c r="B35" s="123" t="s">
        <v>142</v>
      </c>
      <c r="C35" s="123"/>
      <c r="D35" s="123"/>
      <c r="E35" s="123"/>
      <c r="F35" s="120" t="s">
        <v>179</v>
      </c>
      <c r="G35" s="120"/>
    </row>
    <row r="36" spans="2:7" ht="24" customHeight="1" x14ac:dyDescent="0.2">
      <c r="B36" s="123" t="s">
        <v>143</v>
      </c>
      <c r="C36" s="123"/>
      <c r="D36" s="123"/>
      <c r="E36" s="123"/>
      <c r="F36" s="120" t="s">
        <v>191</v>
      </c>
      <c r="G36" s="120"/>
    </row>
    <row r="37" spans="2:7" ht="18" customHeight="1" x14ac:dyDescent="0.2">
      <c r="B37" s="123"/>
      <c r="C37" s="123"/>
      <c r="D37" s="123"/>
      <c r="E37" s="123"/>
      <c r="F37" s="120"/>
      <c r="G37" s="120"/>
    </row>
  </sheetData>
  <mergeCells count="24">
    <mergeCell ref="H19:H20"/>
    <mergeCell ref="F36:G37"/>
    <mergeCell ref="B36:E37"/>
    <mergeCell ref="B30:E30"/>
    <mergeCell ref="F30:G30"/>
    <mergeCell ref="B32:E32"/>
    <mergeCell ref="F32:G32"/>
    <mergeCell ref="B35:E35"/>
    <mergeCell ref="F35:G35"/>
    <mergeCell ref="F31:G31"/>
    <mergeCell ref="B31:E31"/>
    <mergeCell ref="B28:E28"/>
    <mergeCell ref="F28:G28"/>
    <mergeCell ref="A24:B24"/>
    <mergeCell ref="A3:A11"/>
    <mergeCell ref="D3:D11"/>
    <mergeCell ref="H3:H11"/>
    <mergeCell ref="A12:A17"/>
    <mergeCell ref="H12:H17"/>
    <mergeCell ref="A19:A20"/>
    <mergeCell ref="B29:E29"/>
    <mergeCell ref="F29:G29"/>
    <mergeCell ref="D12:D17"/>
    <mergeCell ref="D19:D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20" sqref="D20"/>
    </sheetView>
  </sheetViews>
  <sheetFormatPr defaultRowHeight="15" x14ac:dyDescent="0.25"/>
  <cols>
    <col min="1" max="1" width="22.85546875" customWidth="1"/>
    <col min="2" max="2" width="20.85546875" customWidth="1"/>
    <col min="3" max="3" width="17.85546875" customWidth="1"/>
    <col min="4" max="4" width="25" customWidth="1"/>
    <col min="5" max="6" width="23" customWidth="1"/>
    <col min="7" max="7" width="27.42578125" customWidth="1"/>
  </cols>
  <sheetData>
    <row r="1" spans="1:7" ht="15" customHeight="1" x14ac:dyDescent="0.3">
      <c r="A1" s="125" t="s">
        <v>79</v>
      </c>
      <c r="B1" s="125"/>
      <c r="C1" s="125"/>
      <c r="D1" s="125"/>
      <c r="E1" s="125"/>
      <c r="F1" s="54"/>
    </row>
    <row r="2" spans="1:7" ht="15" customHeight="1" x14ac:dyDescent="0.3">
      <c r="A2" s="125"/>
      <c r="B2" s="125"/>
      <c r="C2" s="125"/>
      <c r="D2" s="125"/>
      <c r="E2" s="125"/>
      <c r="F2" s="56"/>
    </row>
    <row r="3" spans="1:7" ht="24" x14ac:dyDescent="0.25">
      <c r="A3" s="9" t="s">
        <v>37</v>
      </c>
      <c r="B3" s="10" t="s">
        <v>121</v>
      </c>
      <c r="C3" s="10" t="s">
        <v>122</v>
      </c>
      <c r="D3" s="10" t="s">
        <v>162</v>
      </c>
      <c r="E3" s="44"/>
      <c r="F3" s="44"/>
      <c r="G3" s="44"/>
    </row>
    <row r="4" spans="1:7" ht="28.5" customHeight="1" x14ac:dyDescent="0.25">
      <c r="A4" s="8" t="s">
        <v>2</v>
      </c>
      <c r="B4" s="31">
        <v>100662</v>
      </c>
      <c r="C4" s="31">
        <v>20591</v>
      </c>
      <c r="D4" s="32">
        <f>B4*4</f>
        <v>402648</v>
      </c>
      <c r="E4" s="58"/>
      <c r="F4" s="58"/>
      <c r="G4" s="59"/>
    </row>
    <row r="5" spans="1:7" ht="26.25" customHeight="1" x14ac:dyDescent="0.25">
      <c r="A5" s="27" t="s">
        <v>3</v>
      </c>
      <c r="B5" s="31">
        <v>50677</v>
      </c>
      <c r="C5" s="31">
        <v>31838</v>
      </c>
      <c r="D5" s="32">
        <f t="shared" ref="D5:D12" si="0">B5*4</f>
        <v>202708</v>
      </c>
      <c r="E5" s="58"/>
      <c r="F5" s="58"/>
      <c r="G5" s="59"/>
    </row>
    <row r="6" spans="1:7" ht="24" x14ac:dyDescent="0.25">
      <c r="A6" s="27" t="s">
        <v>45</v>
      </c>
      <c r="B6" s="31">
        <v>2232</v>
      </c>
      <c r="C6" s="31">
        <v>305</v>
      </c>
      <c r="D6" s="32">
        <f t="shared" si="0"/>
        <v>8928</v>
      </c>
      <c r="E6" s="58"/>
      <c r="F6" s="58"/>
      <c r="G6" s="59"/>
    </row>
    <row r="7" spans="1:7" ht="26.25" customHeight="1" x14ac:dyDescent="0.25">
      <c r="A7" s="27" t="s">
        <v>5</v>
      </c>
      <c r="B7" s="31">
        <v>5546</v>
      </c>
      <c r="C7" s="31">
        <v>523</v>
      </c>
      <c r="D7" s="32">
        <f t="shared" si="0"/>
        <v>22184</v>
      </c>
      <c r="E7" s="58"/>
      <c r="F7" s="58"/>
      <c r="G7" s="59"/>
    </row>
    <row r="8" spans="1:7" ht="27.75" customHeight="1" x14ac:dyDescent="0.25">
      <c r="A8" s="8" t="s">
        <v>44</v>
      </c>
      <c r="B8" s="31">
        <v>11848</v>
      </c>
      <c r="C8" s="31">
        <v>947</v>
      </c>
      <c r="D8" s="32">
        <f t="shared" si="0"/>
        <v>47392</v>
      </c>
      <c r="E8" s="58"/>
      <c r="F8" s="58"/>
      <c r="G8" s="59"/>
    </row>
    <row r="9" spans="1:7" s="29" customFormat="1" ht="27.75" customHeight="1" x14ac:dyDescent="0.25">
      <c r="A9" s="8" t="s">
        <v>224</v>
      </c>
      <c r="B9" s="31">
        <v>25380</v>
      </c>
      <c r="C9" s="31">
        <v>1370</v>
      </c>
      <c r="D9" s="32">
        <f t="shared" si="0"/>
        <v>101520</v>
      </c>
      <c r="E9" s="58"/>
      <c r="F9" s="58"/>
      <c r="G9" s="59"/>
    </row>
    <row r="10" spans="1:7" s="29" customFormat="1" ht="27.75" customHeight="1" x14ac:dyDescent="0.25">
      <c r="A10" s="8" t="s">
        <v>35</v>
      </c>
      <c r="B10" s="31">
        <v>4502</v>
      </c>
      <c r="C10" s="31">
        <v>363</v>
      </c>
      <c r="D10" s="32">
        <f t="shared" si="0"/>
        <v>18008</v>
      </c>
      <c r="E10" s="58"/>
      <c r="F10" s="58"/>
      <c r="G10" s="59"/>
    </row>
    <row r="11" spans="1:7" s="29" customFormat="1" ht="27.75" customHeight="1" x14ac:dyDescent="0.25">
      <c r="A11" s="8" t="s">
        <v>36</v>
      </c>
      <c r="B11" s="31">
        <v>159</v>
      </c>
      <c r="C11" s="31">
        <v>65</v>
      </c>
      <c r="D11" s="32">
        <f t="shared" si="0"/>
        <v>636</v>
      </c>
      <c r="E11" s="58"/>
      <c r="F11" s="58"/>
      <c r="G11" s="59"/>
    </row>
    <row r="12" spans="1:7" s="29" customFormat="1" ht="27.75" customHeight="1" x14ac:dyDescent="0.25">
      <c r="A12" s="8" t="s">
        <v>226</v>
      </c>
      <c r="B12" s="31">
        <v>8453</v>
      </c>
      <c r="C12" s="31">
        <v>466</v>
      </c>
      <c r="D12" s="32">
        <f t="shared" si="0"/>
        <v>33812</v>
      </c>
      <c r="E12" s="58"/>
      <c r="F12" s="58"/>
      <c r="G12" s="59"/>
    </row>
    <row r="13" spans="1:7" ht="27" customHeight="1" x14ac:dyDescent="0.25">
      <c r="A13" s="46" t="s">
        <v>43</v>
      </c>
      <c r="B13" s="46">
        <f>SUM(B4:B12)</f>
        <v>209459</v>
      </c>
      <c r="C13" s="46">
        <f>SUM(C4:C12)</f>
        <v>56468</v>
      </c>
      <c r="D13" s="46">
        <f>B13*4</f>
        <v>837836</v>
      </c>
      <c r="E13" s="57"/>
      <c r="F13" s="57"/>
      <c r="G13" s="59"/>
    </row>
    <row r="16" spans="1:7" ht="15.75" thickBot="1" x14ac:dyDescent="0.3"/>
    <row r="17" spans="1:4" ht="28.5" customHeight="1" x14ac:dyDescent="0.25">
      <c r="A17" s="110" t="s">
        <v>135</v>
      </c>
      <c r="B17" s="111"/>
      <c r="C17" s="111"/>
      <c r="D17" s="43">
        <v>56468</v>
      </c>
    </row>
    <row r="18" spans="1:4" ht="31.5" customHeight="1" x14ac:dyDescent="0.25">
      <c r="A18" s="112" t="s">
        <v>136</v>
      </c>
      <c r="B18" s="113"/>
      <c r="C18" s="113"/>
      <c r="D18" s="16">
        <v>460822</v>
      </c>
    </row>
    <row r="19" spans="1:4" ht="32.25" customHeight="1" x14ac:dyDescent="0.25">
      <c r="A19" s="112" t="s">
        <v>132</v>
      </c>
      <c r="B19" s="113"/>
      <c r="C19" s="113"/>
      <c r="D19" s="16">
        <v>1845941</v>
      </c>
    </row>
    <row r="20" spans="1:4" ht="32.25" customHeight="1" thickBot="1" x14ac:dyDescent="0.3">
      <c r="A20" s="114" t="s">
        <v>137</v>
      </c>
      <c r="B20" s="115"/>
      <c r="C20" s="115"/>
      <c r="D20" s="21">
        <v>209459</v>
      </c>
    </row>
    <row r="21" spans="1:4" x14ac:dyDescent="0.25">
      <c r="B21" s="42"/>
    </row>
  </sheetData>
  <mergeCells count="5">
    <mergeCell ref="A1:E2"/>
    <mergeCell ref="A17:C17"/>
    <mergeCell ref="A18:C18"/>
    <mergeCell ref="A19:C19"/>
    <mergeCell ref="A20:C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J21" sqref="J21"/>
    </sheetView>
  </sheetViews>
  <sheetFormatPr defaultRowHeight="15" x14ac:dyDescent="0.25"/>
  <cols>
    <col min="1" max="1" width="23.42578125" customWidth="1"/>
    <col min="2" max="2" width="18.28515625" customWidth="1"/>
    <col min="3" max="3" width="16.7109375" customWidth="1"/>
  </cols>
  <sheetData>
    <row r="1" spans="1:9" s="29" customFormat="1" ht="30" customHeight="1" thickBot="1" x14ac:dyDescent="0.3">
      <c r="A1" s="132" t="s">
        <v>125</v>
      </c>
      <c r="B1" s="132"/>
      <c r="C1" s="132"/>
      <c r="D1" s="132"/>
      <c r="E1" s="132"/>
      <c r="F1" s="132"/>
      <c r="G1" s="132"/>
      <c r="H1" s="132"/>
      <c r="I1" s="132"/>
    </row>
    <row r="2" spans="1:9" x14ac:dyDescent="0.25">
      <c r="A2" s="126" t="s">
        <v>80</v>
      </c>
      <c r="B2" s="127"/>
      <c r="C2" s="128"/>
    </row>
    <row r="3" spans="1:9" ht="15.75" thickBot="1" x14ac:dyDescent="0.3">
      <c r="A3" s="129"/>
      <c r="B3" s="130"/>
      <c r="C3" s="131"/>
    </row>
    <row r="4" spans="1:9" ht="36" x14ac:dyDescent="0.25">
      <c r="A4" s="14" t="s">
        <v>15</v>
      </c>
      <c r="B4" s="14" t="s">
        <v>123</v>
      </c>
      <c r="C4" s="14" t="s">
        <v>124</v>
      </c>
    </row>
    <row r="5" spans="1:9" x14ac:dyDescent="0.25">
      <c r="A5" s="1" t="s">
        <v>6</v>
      </c>
      <c r="B5" s="1">
        <v>13191</v>
      </c>
      <c r="C5" s="1">
        <v>131502</v>
      </c>
    </row>
    <row r="6" spans="1:9" x14ac:dyDescent="0.25">
      <c r="A6" s="1" t="s">
        <v>11</v>
      </c>
      <c r="B6" s="1">
        <v>2403</v>
      </c>
      <c r="C6" s="1">
        <v>19775</v>
      </c>
    </row>
    <row r="7" spans="1:9" x14ac:dyDescent="0.25">
      <c r="A7" s="1" t="s">
        <v>4</v>
      </c>
      <c r="B7" s="1">
        <v>46959</v>
      </c>
      <c r="C7" s="1">
        <v>294069</v>
      </c>
    </row>
    <row r="8" spans="1:9" x14ac:dyDescent="0.25">
      <c r="A8" s="1" t="s">
        <v>12</v>
      </c>
      <c r="B8" s="1">
        <v>44912</v>
      </c>
      <c r="C8" s="1">
        <v>255076</v>
      </c>
    </row>
    <row r="9" spans="1:9" x14ac:dyDescent="0.25">
      <c r="A9" s="1" t="s">
        <v>8</v>
      </c>
      <c r="B9" s="1">
        <v>30000</v>
      </c>
      <c r="C9" s="1">
        <v>600000</v>
      </c>
    </row>
    <row r="10" spans="1:9" x14ac:dyDescent="0.25">
      <c r="A10" s="1" t="s">
        <v>9</v>
      </c>
      <c r="B10" s="1">
        <v>700</v>
      </c>
      <c r="C10">
        <v>16800</v>
      </c>
    </row>
    <row r="11" spans="1:9" x14ac:dyDescent="0.25">
      <c r="A11" s="1" t="s">
        <v>10</v>
      </c>
      <c r="B11" s="1">
        <v>82500</v>
      </c>
      <c r="C11" s="1">
        <v>165000</v>
      </c>
    </row>
    <row r="12" spans="1:9" x14ac:dyDescent="0.25">
      <c r="A12" s="1" t="s">
        <v>7</v>
      </c>
      <c r="B12" s="1">
        <v>23195</v>
      </c>
      <c r="C12" s="1">
        <v>46400</v>
      </c>
    </row>
    <row r="13" spans="1:9" x14ac:dyDescent="0.25">
      <c r="A13" s="1" t="s">
        <v>13</v>
      </c>
      <c r="B13" s="1">
        <v>1452</v>
      </c>
      <c r="C13" s="1">
        <v>2908</v>
      </c>
    </row>
    <row r="14" spans="1:9" x14ac:dyDescent="0.25">
      <c r="A14" s="1" t="s">
        <v>0</v>
      </c>
      <c r="B14" s="1">
        <v>62</v>
      </c>
      <c r="C14" s="1">
        <v>72</v>
      </c>
    </row>
    <row r="15" spans="1:9" x14ac:dyDescent="0.25">
      <c r="A15" s="1" t="s">
        <v>1</v>
      </c>
      <c r="B15" s="1">
        <v>45</v>
      </c>
      <c r="C15" s="1">
        <v>1000</v>
      </c>
    </row>
    <row r="16" spans="1:9" x14ac:dyDescent="0.25">
      <c r="A16" s="1" t="s">
        <v>14</v>
      </c>
      <c r="B16" s="1">
        <v>90</v>
      </c>
      <c r="C16" s="1">
        <v>2000</v>
      </c>
      <c r="F16" s="25"/>
      <c r="G16" s="28"/>
      <c r="H16" s="28"/>
    </row>
    <row r="17" spans="1:3" x14ac:dyDescent="0.25">
      <c r="A17" s="1" t="s">
        <v>43</v>
      </c>
      <c r="B17" s="1">
        <f>SUM(B5:B16)</f>
        <v>245509</v>
      </c>
      <c r="C17" s="1">
        <v>1509334</v>
      </c>
    </row>
    <row r="18" spans="1:3" ht="15.75" thickBot="1" x14ac:dyDescent="0.3"/>
    <row r="19" spans="1:3" x14ac:dyDescent="0.25">
      <c r="A19" s="126" t="s">
        <v>81</v>
      </c>
      <c r="B19" s="127"/>
      <c r="C19" s="128"/>
    </row>
    <row r="20" spans="1:3" ht="15.75" thickBot="1" x14ac:dyDescent="0.3">
      <c r="A20" s="129"/>
      <c r="B20" s="130"/>
      <c r="C20" s="131"/>
    </row>
    <row r="21" spans="1:3" ht="36" x14ac:dyDescent="0.25">
      <c r="A21" s="9" t="s">
        <v>37</v>
      </c>
      <c r="B21" s="14" t="s">
        <v>123</v>
      </c>
      <c r="C21" s="14" t="s">
        <v>124</v>
      </c>
    </row>
    <row r="22" spans="1:3" x14ac:dyDescent="0.25">
      <c r="A22" s="8" t="s">
        <v>2</v>
      </c>
      <c r="B22" s="4">
        <v>288274</v>
      </c>
      <c r="C22" s="4">
        <v>1409268</v>
      </c>
    </row>
    <row r="23" spans="1:3" x14ac:dyDescent="0.25">
      <c r="A23" s="3" t="s">
        <v>3</v>
      </c>
      <c r="B23" s="4">
        <v>159190</v>
      </c>
      <c r="C23" s="4">
        <v>253385</v>
      </c>
    </row>
    <row r="24" spans="1:3" ht="24" x14ac:dyDescent="0.25">
      <c r="A24" s="3" t="s">
        <v>45</v>
      </c>
      <c r="B24" s="4">
        <v>2135</v>
      </c>
      <c r="C24" s="4">
        <v>15624</v>
      </c>
    </row>
    <row r="25" spans="1:3" x14ac:dyDescent="0.25">
      <c r="A25" s="3" t="s">
        <v>5</v>
      </c>
      <c r="B25">
        <v>1590</v>
      </c>
      <c r="C25" s="4">
        <v>16638</v>
      </c>
    </row>
    <row r="26" spans="1:3" x14ac:dyDescent="0.25">
      <c r="A26" s="8" t="s">
        <v>44</v>
      </c>
      <c r="B26" s="4">
        <v>2841</v>
      </c>
      <c r="C26" s="4">
        <v>35544</v>
      </c>
    </row>
    <row r="27" spans="1:3" x14ac:dyDescent="0.25">
      <c r="A27" s="2" t="s">
        <v>43</v>
      </c>
      <c r="B27" s="6">
        <v>454030</v>
      </c>
      <c r="C27" s="6">
        <v>1730459</v>
      </c>
    </row>
  </sheetData>
  <mergeCells count="3">
    <mergeCell ref="A2:C3"/>
    <mergeCell ref="A19:C20"/>
    <mergeCell ref="A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5" activePane="bottomLeft" state="frozen"/>
      <selection pane="bottomLeft" activeCell="D16" sqref="D16"/>
    </sheetView>
  </sheetViews>
  <sheetFormatPr defaultRowHeight="15" x14ac:dyDescent="0.25"/>
  <cols>
    <col min="1" max="1" width="22.85546875" customWidth="1"/>
    <col min="2" max="2" width="25.5703125" customWidth="1"/>
    <col min="3" max="3" width="18.42578125" customWidth="1"/>
  </cols>
  <sheetData>
    <row r="1" spans="1:4" x14ac:dyDescent="0.25">
      <c r="A1" s="22" t="s">
        <v>104</v>
      </c>
      <c r="B1" s="23" t="s">
        <v>105</v>
      </c>
      <c r="C1" s="23" t="s">
        <v>106</v>
      </c>
      <c r="D1" s="24" t="s">
        <v>77</v>
      </c>
    </row>
    <row r="2" spans="1:4" ht="30" customHeight="1" x14ac:dyDescent="0.25">
      <c r="A2" s="133" t="s">
        <v>82</v>
      </c>
      <c r="B2" s="2" t="s">
        <v>83</v>
      </c>
      <c r="C2" s="15">
        <v>3996</v>
      </c>
      <c r="D2" s="16">
        <v>95921</v>
      </c>
    </row>
    <row r="3" spans="1:4" ht="30.75" customHeight="1" x14ac:dyDescent="0.25">
      <c r="A3" s="133"/>
      <c r="B3" s="2" t="s">
        <v>84</v>
      </c>
      <c r="C3" s="15">
        <f>302761/24</f>
        <v>12615.041666666666</v>
      </c>
      <c r="D3" s="16">
        <v>302761</v>
      </c>
    </row>
    <row r="4" spans="1:4" ht="45" customHeight="1" x14ac:dyDescent="0.25">
      <c r="A4" s="133" t="s">
        <v>85</v>
      </c>
      <c r="B4" s="2" t="s">
        <v>86</v>
      </c>
      <c r="C4" s="15">
        <f>90078/24</f>
        <v>3753.25</v>
      </c>
      <c r="D4" s="16">
        <v>90078</v>
      </c>
    </row>
    <row r="5" spans="1:4" ht="30.75" customHeight="1" x14ac:dyDescent="0.25">
      <c r="A5" s="133"/>
      <c r="B5" s="2" t="s">
        <v>87</v>
      </c>
      <c r="C5" s="15">
        <f>2191273/24</f>
        <v>91303.041666666672</v>
      </c>
      <c r="D5" s="16">
        <v>2191273</v>
      </c>
    </row>
    <row r="6" spans="1:4" ht="30" customHeight="1" x14ac:dyDescent="0.25">
      <c r="A6" s="133" t="s">
        <v>88</v>
      </c>
      <c r="B6" s="2" t="s">
        <v>89</v>
      </c>
      <c r="C6" s="15">
        <f>26002/24</f>
        <v>1083.4166666666667</v>
      </c>
      <c r="D6" s="16">
        <v>26002</v>
      </c>
    </row>
    <row r="7" spans="1:4" ht="30.75" customHeight="1" x14ac:dyDescent="0.25">
      <c r="A7" s="133"/>
      <c r="B7" s="2" t="s">
        <v>90</v>
      </c>
      <c r="C7" s="15">
        <v>862.95833333333303</v>
      </c>
      <c r="D7" s="16">
        <v>20711</v>
      </c>
    </row>
    <row r="8" spans="1:4" ht="30.75" customHeight="1" x14ac:dyDescent="0.25">
      <c r="A8" s="17" t="s">
        <v>91</v>
      </c>
      <c r="B8" s="2" t="s">
        <v>92</v>
      </c>
      <c r="C8" s="15">
        <v>6</v>
      </c>
      <c r="D8" s="16">
        <v>6</v>
      </c>
    </row>
    <row r="9" spans="1:4" ht="105.75" customHeight="1" x14ac:dyDescent="0.25">
      <c r="A9" s="17" t="s">
        <v>93</v>
      </c>
      <c r="B9" s="2" t="s">
        <v>94</v>
      </c>
      <c r="C9" s="15">
        <v>0</v>
      </c>
      <c r="D9" s="16">
        <v>0</v>
      </c>
    </row>
    <row r="10" spans="1:4" ht="45" customHeight="1" x14ac:dyDescent="0.25">
      <c r="A10" s="133" t="s">
        <v>95</v>
      </c>
      <c r="B10" s="2" t="s">
        <v>96</v>
      </c>
      <c r="C10" s="15">
        <f>16342/24</f>
        <v>680.91666666666663</v>
      </c>
      <c r="D10" s="16">
        <v>16342</v>
      </c>
    </row>
    <row r="11" spans="1:4" ht="30.75" customHeight="1" x14ac:dyDescent="0.25">
      <c r="A11" s="133"/>
      <c r="B11" s="2" t="s">
        <v>97</v>
      </c>
      <c r="C11" s="15">
        <v>481.79166666666669</v>
      </c>
      <c r="D11" s="16">
        <v>11563</v>
      </c>
    </row>
    <row r="12" spans="1:4" ht="45" customHeight="1" x14ac:dyDescent="0.25">
      <c r="A12" s="133" t="s">
        <v>98</v>
      </c>
      <c r="B12" s="2" t="s">
        <v>99</v>
      </c>
      <c r="C12" s="15">
        <f>6001/24</f>
        <v>250.04166666666666</v>
      </c>
      <c r="D12" s="16">
        <v>6001</v>
      </c>
    </row>
    <row r="13" spans="1:4" ht="30.75" customHeight="1" x14ac:dyDescent="0.25">
      <c r="A13" s="133"/>
      <c r="B13" s="2" t="s">
        <v>100</v>
      </c>
      <c r="C13" s="15">
        <f>61753/24</f>
        <v>2573.0416666666665</v>
      </c>
      <c r="D13" s="16">
        <v>61753</v>
      </c>
    </row>
    <row r="14" spans="1:4" ht="30" customHeight="1" x14ac:dyDescent="0.25">
      <c r="A14" s="133" t="s">
        <v>101</v>
      </c>
      <c r="B14" s="2" t="s">
        <v>102</v>
      </c>
      <c r="C14" s="15">
        <v>1</v>
      </c>
      <c r="D14" s="16">
        <v>1</v>
      </c>
    </row>
    <row r="15" spans="1:4" ht="30.75" customHeight="1" x14ac:dyDescent="0.25">
      <c r="A15" s="133"/>
      <c r="B15" s="2" t="s">
        <v>103</v>
      </c>
      <c r="C15" s="15">
        <v>1</v>
      </c>
      <c r="D15" s="16">
        <v>1</v>
      </c>
    </row>
    <row r="16" spans="1:4" ht="15.75" thickBot="1" x14ac:dyDescent="0.3">
      <c r="A16" s="18"/>
      <c r="B16" s="19"/>
      <c r="C16" s="20">
        <v>117608</v>
      </c>
      <c r="D16" s="21">
        <v>2822413</v>
      </c>
    </row>
    <row r="18" spans="2:4" x14ac:dyDescent="0.25">
      <c r="B18" s="26" t="s">
        <v>108</v>
      </c>
      <c r="C18" s="25">
        <v>117</v>
      </c>
      <c r="D18">
        <v>2822</v>
      </c>
    </row>
    <row r="19" spans="2:4" x14ac:dyDescent="0.25">
      <c r="B19" t="s">
        <v>107</v>
      </c>
      <c r="C19" s="25">
        <v>700</v>
      </c>
      <c r="D19">
        <v>16800</v>
      </c>
    </row>
  </sheetData>
  <mergeCells count="6">
    <mergeCell ref="A14:A15"/>
    <mergeCell ref="A2:A3"/>
    <mergeCell ref="A4:A5"/>
    <mergeCell ref="A6:A7"/>
    <mergeCell ref="A10:A11"/>
    <mergeCell ref="A12:A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40" sqref="H40"/>
    </sheetView>
  </sheetViews>
  <sheetFormatPr defaultRowHeight="15" x14ac:dyDescent="0.25"/>
  <cols>
    <col min="1" max="1" width="11.42578125" style="29" customWidth="1"/>
    <col min="2" max="2" width="23.42578125" style="29" customWidth="1"/>
    <col min="3" max="3" width="15.140625" style="29" customWidth="1"/>
    <col min="4" max="4" width="21.5703125" style="29" customWidth="1"/>
    <col min="5" max="5" width="17.85546875" style="29" bestFit="1" customWidth="1"/>
    <col min="6" max="6" width="17.85546875" style="92" customWidth="1"/>
    <col min="7" max="7" width="23.85546875" style="92" customWidth="1"/>
    <col min="8" max="8" width="35.85546875" style="29" customWidth="1"/>
    <col min="9" max="13" width="9.140625" style="29"/>
    <col min="14" max="14" width="28.42578125" style="29" customWidth="1"/>
    <col min="15" max="16384" width="9.140625" style="29"/>
  </cols>
  <sheetData>
    <row r="1" spans="1:8" x14ac:dyDescent="0.25">
      <c r="B1" s="147"/>
      <c r="C1" s="147"/>
      <c r="D1" s="147"/>
      <c r="E1" s="147"/>
      <c r="F1" s="147"/>
      <c r="G1" s="147"/>
      <c r="H1" s="147"/>
    </row>
    <row r="2" spans="1:8" ht="60" x14ac:dyDescent="0.25">
      <c r="A2" s="9" t="s">
        <v>110</v>
      </c>
      <c r="B2" s="9" t="s">
        <v>37</v>
      </c>
      <c r="C2" s="10" t="s">
        <v>126</v>
      </c>
      <c r="D2" s="10" t="s">
        <v>266</v>
      </c>
      <c r="E2" s="10" t="s">
        <v>127</v>
      </c>
      <c r="F2" s="89" t="s">
        <v>175</v>
      </c>
      <c r="G2" s="89" t="s">
        <v>128</v>
      </c>
      <c r="H2" s="10" t="s">
        <v>109</v>
      </c>
    </row>
    <row r="3" spans="1:8" x14ac:dyDescent="0.25">
      <c r="A3" s="134" t="s">
        <v>111</v>
      </c>
      <c r="B3" s="94" t="s">
        <v>2</v>
      </c>
      <c r="C3" s="31">
        <v>100662</v>
      </c>
      <c r="D3" s="31">
        <f>C3*4</f>
        <v>402648</v>
      </c>
      <c r="E3" s="121">
        <f>SUM(D3:D11)</f>
        <v>837836</v>
      </c>
      <c r="F3" s="134">
        <f>E3*2</f>
        <v>1675672</v>
      </c>
      <c r="G3" s="116">
        <f>F3*0.03</f>
        <v>50270.159999999996</v>
      </c>
      <c r="H3" s="149">
        <f>G3/318000</f>
        <v>0.1580822641509434</v>
      </c>
    </row>
    <row r="4" spans="1:8" x14ac:dyDescent="0.25">
      <c r="A4" s="148"/>
      <c r="B4" s="95" t="s">
        <v>3</v>
      </c>
      <c r="C4" s="31">
        <v>50677</v>
      </c>
      <c r="D4" s="80">
        <f t="shared" ref="D4:D11" si="0">C4*4</f>
        <v>202708</v>
      </c>
      <c r="E4" s="121"/>
      <c r="F4" s="148"/>
      <c r="G4" s="116"/>
      <c r="H4" s="121"/>
    </row>
    <row r="5" spans="1:8" ht="24" x14ac:dyDescent="0.25">
      <c r="A5" s="148"/>
      <c r="B5" s="95" t="s">
        <v>45</v>
      </c>
      <c r="C5" s="31">
        <v>2232</v>
      </c>
      <c r="D5" s="80">
        <f t="shared" si="0"/>
        <v>8928</v>
      </c>
      <c r="E5" s="121"/>
      <c r="F5" s="148"/>
      <c r="G5" s="116"/>
      <c r="H5" s="121"/>
    </row>
    <row r="6" spans="1:8" x14ac:dyDescent="0.25">
      <c r="A6" s="148"/>
      <c r="B6" s="95" t="s">
        <v>5</v>
      </c>
      <c r="C6" s="31">
        <v>5546</v>
      </c>
      <c r="D6" s="80">
        <f t="shared" si="0"/>
        <v>22184</v>
      </c>
      <c r="E6" s="121"/>
      <c r="F6" s="148"/>
      <c r="G6" s="116"/>
      <c r="H6" s="121"/>
    </row>
    <row r="7" spans="1:8" x14ac:dyDescent="0.25">
      <c r="A7" s="148"/>
      <c r="B7" s="95" t="s">
        <v>224</v>
      </c>
      <c r="C7" s="31">
        <v>25380</v>
      </c>
      <c r="D7" s="80">
        <f t="shared" si="0"/>
        <v>101520</v>
      </c>
      <c r="E7" s="121"/>
      <c r="F7" s="148"/>
      <c r="G7" s="116"/>
      <c r="H7" s="121"/>
    </row>
    <row r="8" spans="1:8" x14ac:dyDescent="0.25">
      <c r="A8" s="148"/>
      <c r="B8" s="95" t="s">
        <v>225</v>
      </c>
      <c r="C8" s="31">
        <v>8453</v>
      </c>
      <c r="D8" s="80">
        <f t="shared" si="0"/>
        <v>33812</v>
      </c>
      <c r="E8" s="121"/>
      <c r="F8" s="148"/>
      <c r="G8" s="116"/>
      <c r="H8" s="121"/>
    </row>
    <row r="9" spans="1:8" x14ac:dyDescent="0.25">
      <c r="A9" s="148"/>
      <c r="B9" s="94" t="s">
        <v>35</v>
      </c>
      <c r="C9" s="31">
        <v>4502</v>
      </c>
      <c r="D9" s="80">
        <f t="shared" si="0"/>
        <v>18008</v>
      </c>
      <c r="E9" s="121"/>
      <c r="F9" s="148"/>
      <c r="G9" s="116"/>
      <c r="H9" s="121"/>
    </row>
    <row r="10" spans="1:8" x14ac:dyDescent="0.25">
      <c r="A10" s="148"/>
      <c r="B10" s="94" t="s">
        <v>36</v>
      </c>
      <c r="C10" s="31">
        <v>159</v>
      </c>
      <c r="D10" s="80">
        <f t="shared" si="0"/>
        <v>636</v>
      </c>
      <c r="E10" s="121"/>
      <c r="F10" s="148"/>
      <c r="G10" s="116"/>
      <c r="H10" s="121"/>
    </row>
    <row r="11" spans="1:8" x14ac:dyDescent="0.25">
      <c r="A11" s="148"/>
      <c r="B11" s="94" t="s">
        <v>44</v>
      </c>
      <c r="C11" s="31">
        <v>11848</v>
      </c>
      <c r="D11" s="80">
        <f t="shared" si="0"/>
        <v>47392</v>
      </c>
      <c r="E11" s="121"/>
      <c r="F11" s="135"/>
      <c r="G11" s="116"/>
      <c r="H11" s="121"/>
    </row>
    <row r="12" spans="1:8" x14ac:dyDescent="0.25">
      <c r="A12" s="148"/>
      <c r="B12" s="139" t="s">
        <v>233</v>
      </c>
      <c r="C12" s="140"/>
      <c r="D12" s="140"/>
      <c r="E12" s="141"/>
      <c r="F12" s="84">
        <v>83783</v>
      </c>
      <c r="G12" s="86">
        <f>F12*0.03</f>
        <v>2513.4899999999998</v>
      </c>
      <c r="H12" s="77">
        <f>G12/318000</f>
        <v>7.9040566037735845E-3</v>
      </c>
    </row>
    <row r="13" spans="1:8" x14ac:dyDescent="0.25">
      <c r="A13" s="135"/>
      <c r="B13" s="139" t="s">
        <v>234</v>
      </c>
      <c r="C13" s="140"/>
      <c r="D13" s="140"/>
      <c r="E13" s="141"/>
      <c r="F13" s="84">
        <v>83783</v>
      </c>
      <c r="G13" s="86">
        <f>F13*0.03</f>
        <v>2513.4899999999998</v>
      </c>
      <c r="H13" s="77">
        <f>G13/318000</f>
        <v>7.9040566037735845E-3</v>
      </c>
    </row>
    <row r="14" spans="1:8" ht="15" customHeight="1" x14ac:dyDescent="0.25">
      <c r="A14" s="142" t="s">
        <v>267</v>
      </c>
      <c r="B14" s="96" t="s">
        <v>6</v>
      </c>
      <c r="C14" s="31">
        <v>43834</v>
      </c>
      <c r="D14" s="31">
        <f>C14*4</f>
        <v>175336</v>
      </c>
      <c r="E14" s="121">
        <v>761648</v>
      </c>
      <c r="F14" s="121">
        <f>E14*2</f>
        <v>1523296</v>
      </c>
      <c r="G14" s="121">
        <f>F14*0.03</f>
        <v>45698.879999999997</v>
      </c>
      <c r="H14" s="136">
        <f>G14/318000</f>
        <v>0.14370716981132076</v>
      </c>
    </row>
    <row r="15" spans="1:8" x14ac:dyDescent="0.25">
      <c r="A15" s="143"/>
      <c r="B15" s="96" t="s">
        <v>11</v>
      </c>
      <c r="C15" s="31">
        <v>6592</v>
      </c>
      <c r="D15" s="80">
        <f t="shared" ref="D15:D19" si="1">C15*4</f>
        <v>26368</v>
      </c>
      <c r="E15" s="121"/>
      <c r="F15" s="121"/>
      <c r="G15" s="121"/>
      <c r="H15" s="150"/>
    </row>
    <row r="16" spans="1:8" x14ac:dyDescent="0.25">
      <c r="A16" s="143"/>
      <c r="B16" s="96" t="s">
        <v>4</v>
      </c>
      <c r="C16" s="31">
        <v>68441</v>
      </c>
      <c r="D16" s="80">
        <f t="shared" si="1"/>
        <v>273764</v>
      </c>
      <c r="E16" s="121"/>
      <c r="F16" s="121"/>
      <c r="G16" s="121"/>
      <c r="H16" s="150"/>
    </row>
    <row r="17" spans="1:8" x14ac:dyDescent="0.25">
      <c r="A17" s="143"/>
      <c r="B17" s="96" t="s">
        <v>12</v>
      </c>
      <c r="C17" s="31">
        <v>63769</v>
      </c>
      <c r="D17" s="80">
        <f t="shared" si="1"/>
        <v>255076</v>
      </c>
      <c r="E17" s="121"/>
      <c r="F17" s="121"/>
      <c r="G17" s="121"/>
      <c r="H17" s="150"/>
    </row>
    <row r="18" spans="1:8" x14ac:dyDescent="0.25">
      <c r="A18" s="143"/>
      <c r="B18" s="96" t="s">
        <v>7</v>
      </c>
      <c r="C18" s="31">
        <v>7044</v>
      </c>
      <c r="D18" s="80">
        <f t="shared" si="1"/>
        <v>28176</v>
      </c>
      <c r="E18" s="121"/>
      <c r="F18" s="121"/>
      <c r="G18" s="121"/>
      <c r="H18" s="150"/>
    </row>
    <row r="19" spans="1:8" x14ac:dyDescent="0.25">
      <c r="A19" s="143"/>
      <c r="B19" s="96" t="s">
        <v>13</v>
      </c>
      <c r="C19" s="31">
        <v>732</v>
      </c>
      <c r="D19" s="80">
        <f t="shared" si="1"/>
        <v>2928</v>
      </c>
      <c r="E19" s="121"/>
      <c r="F19" s="121"/>
      <c r="G19" s="121"/>
      <c r="H19" s="137"/>
    </row>
    <row r="20" spans="1:8" x14ac:dyDescent="0.25">
      <c r="A20" s="143"/>
      <c r="B20" s="139" t="s">
        <v>233</v>
      </c>
      <c r="C20" s="140"/>
      <c r="D20" s="140"/>
      <c r="E20" s="141"/>
      <c r="F20" s="82">
        <v>76164</v>
      </c>
      <c r="G20" s="82">
        <f>F20*0.03</f>
        <v>2284.92</v>
      </c>
      <c r="H20" s="77">
        <f>G20/318000</f>
        <v>7.1852830188679244E-3</v>
      </c>
    </row>
    <row r="21" spans="1:8" x14ac:dyDescent="0.25">
      <c r="A21" s="143"/>
      <c r="B21" s="139" t="s">
        <v>234</v>
      </c>
      <c r="C21" s="140"/>
      <c r="D21" s="140"/>
      <c r="E21" s="141"/>
      <c r="F21" s="82">
        <v>76164</v>
      </c>
      <c r="G21" s="82">
        <f>F21*0.03</f>
        <v>2284.92</v>
      </c>
      <c r="H21" s="77">
        <f>G21/318000</f>
        <v>7.1852830188679244E-3</v>
      </c>
    </row>
    <row r="22" spans="1:8" ht="15" customHeight="1" x14ac:dyDescent="0.25">
      <c r="A22" s="143"/>
      <c r="B22" s="96" t="s">
        <v>8</v>
      </c>
      <c r="C22" s="11">
        <v>150000</v>
      </c>
      <c r="D22" s="80">
        <f>C22*4</f>
        <v>600000</v>
      </c>
      <c r="E22" s="134">
        <f>SUM(D22:D23)</f>
        <v>608000</v>
      </c>
      <c r="F22" s="134">
        <f>E22*2</f>
        <v>1216000</v>
      </c>
      <c r="G22" s="134">
        <f>F22*0.03</f>
        <v>36480</v>
      </c>
      <c r="H22" s="136">
        <f>G22/318000</f>
        <v>0.11471698113207547</v>
      </c>
    </row>
    <row r="23" spans="1:8" s="79" customFormat="1" ht="15" customHeight="1" x14ac:dyDescent="0.25">
      <c r="A23" s="143"/>
      <c r="B23" s="96" t="s">
        <v>14</v>
      </c>
      <c r="C23" s="80">
        <v>2000</v>
      </c>
      <c r="D23" s="80">
        <f>C23*4</f>
        <v>8000</v>
      </c>
      <c r="E23" s="135"/>
      <c r="F23" s="135"/>
      <c r="G23" s="135"/>
      <c r="H23" s="137"/>
    </row>
    <row r="24" spans="1:8" s="79" customFormat="1" ht="15" customHeight="1" x14ac:dyDescent="0.25">
      <c r="A24" s="143"/>
      <c r="B24" s="138" t="s">
        <v>233</v>
      </c>
      <c r="C24" s="138"/>
      <c r="D24" s="138"/>
      <c r="E24" s="138"/>
      <c r="F24" s="82">
        <v>121600</v>
      </c>
      <c r="G24" s="82">
        <f t="shared" ref="G24:G35" si="2">F24*0.03</f>
        <v>3648</v>
      </c>
      <c r="H24" s="88">
        <f>G24/318000</f>
        <v>1.1471698113207546E-2</v>
      </c>
    </row>
    <row r="25" spans="1:8" s="79" customFormat="1" ht="15" customHeight="1" x14ac:dyDescent="0.25">
      <c r="A25" s="143"/>
      <c r="B25" s="138" t="s">
        <v>234</v>
      </c>
      <c r="C25" s="138"/>
      <c r="D25" s="138"/>
      <c r="E25" s="138"/>
      <c r="F25" s="82">
        <v>121600</v>
      </c>
      <c r="G25" s="82">
        <f t="shared" si="2"/>
        <v>3648</v>
      </c>
      <c r="H25" s="88">
        <f>G25/318000</f>
        <v>1.1471698113207546E-2</v>
      </c>
    </row>
    <row r="26" spans="1:8" x14ac:dyDescent="0.25">
      <c r="A26" s="143"/>
      <c r="B26" s="96" t="s">
        <v>9</v>
      </c>
      <c r="C26" s="12">
        <v>2822413</v>
      </c>
      <c r="D26" s="80">
        <f t="shared" ref="D26" si="3">C26*2</f>
        <v>5644826</v>
      </c>
      <c r="E26" s="82">
        <v>5644826</v>
      </c>
      <c r="F26" s="82">
        <f>E26*2</f>
        <v>11289652</v>
      </c>
      <c r="G26" s="82">
        <f t="shared" si="2"/>
        <v>338689.56</v>
      </c>
      <c r="H26" s="88">
        <f>G26/318000</f>
        <v>1.0650615094339622</v>
      </c>
    </row>
    <row r="27" spans="1:8" x14ac:dyDescent="0.25">
      <c r="A27" s="143"/>
      <c r="B27" s="139" t="s">
        <v>233</v>
      </c>
      <c r="C27" s="140"/>
      <c r="D27" s="140"/>
      <c r="E27" s="141"/>
      <c r="F27" s="82">
        <v>1128965</v>
      </c>
      <c r="G27" s="82">
        <f t="shared" si="2"/>
        <v>33868.949999999997</v>
      </c>
      <c r="H27" s="88">
        <f>G27/318000</f>
        <v>0.10650613207547169</v>
      </c>
    </row>
    <row r="28" spans="1:8" x14ac:dyDescent="0.25">
      <c r="A28" s="143"/>
      <c r="B28" s="139" t="s">
        <v>234</v>
      </c>
      <c r="C28" s="140"/>
      <c r="D28" s="140"/>
      <c r="E28" s="141"/>
      <c r="F28" s="82">
        <v>1128965</v>
      </c>
      <c r="G28" s="82">
        <f t="shared" si="2"/>
        <v>33868.949999999997</v>
      </c>
      <c r="H28" s="88">
        <f>G28/318000</f>
        <v>0.10650613207547169</v>
      </c>
    </row>
    <row r="29" spans="1:8" ht="15" customHeight="1" x14ac:dyDescent="0.25">
      <c r="A29" s="143"/>
      <c r="B29" s="96" t="s">
        <v>10</v>
      </c>
      <c r="C29" s="12">
        <v>55000</v>
      </c>
      <c r="D29" s="80">
        <f>C29*4</f>
        <v>220000</v>
      </c>
      <c r="E29" s="82">
        <v>220000</v>
      </c>
      <c r="F29" s="82">
        <f>E29*2</f>
        <v>440000</v>
      </c>
      <c r="G29" s="82">
        <f t="shared" si="2"/>
        <v>13200</v>
      </c>
      <c r="H29" s="88">
        <f t="shared" ref="H29:H37" si="4">G29/318000</f>
        <v>4.1509433962264149E-2</v>
      </c>
    </row>
    <row r="30" spans="1:8" s="79" customFormat="1" ht="15" customHeight="1" x14ac:dyDescent="0.25">
      <c r="A30" s="143"/>
      <c r="B30" s="138" t="s">
        <v>233</v>
      </c>
      <c r="C30" s="138"/>
      <c r="D30" s="138"/>
      <c r="E30" s="138"/>
      <c r="F30" s="82">
        <v>44000</v>
      </c>
      <c r="G30" s="82">
        <f t="shared" si="2"/>
        <v>1320</v>
      </c>
      <c r="H30" s="88">
        <f t="shared" si="4"/>
        <v>4.1509433962264152E-3</v>
      </c>
    </row>
    <row r="31" spans="1:8" s="79" customFormat="1" ht="15" customHeight="1" x14ac:dyDescent="0.25">
      <c r="A31" s="143"/>
      <c r="B31" s="138" t="s">
        <v>234</v>
      </c>
      <c r="C31" s="138"/>
      <c r="D31" s="138"/>
      <c r="E31" s="138"/>
      <c r="F31" s="82">
        <v>44000</v>
      </c>
      <c r="G31" s="82">
        <f t="shared" si="2"/>
        <v>1320</v>
      </c>
      <c r="H31" s="88">
        <f t="shared" si="4"/>
        <v>4.1509433962264152E-3</v>
      </c>
    </row>
    <row r="32" spans="1:8" x14ac:dyDescent="0.25">
      <c r="A32" s="143"/>
      <c r="B32" s="96" t="s">
        <v>0</v>
      </c>
      <c r="C32" s="80">
        <v>36</v>
      </c>
      <c r="D32" s="80">
        <f>C32*4</f>
        <v>144</v>
      </c>
      <c r="E32" s="82">
        <v>144</v>
      </c>
      <c r="F32" s="82">
        <f>E32*2</f>
        <v>288</v>
      </c>
      <c r="G32" s="82">
        <f t="shared" si="2"/>
        <v>8.64</v>
      </c>
      <c r="H32" s="88">
        <f t="shared" si="4"/>
        <v>2.716981132075472E-5</v>
      </c>
    </row>
    <row r="33" spans="1:8" s="79" customFormat="1" x14ac:dyDescent="0.25">
      <c r="A33" s="143"/>
      <c r="B33" s="138" t="s">
        <v>233</v>
      </c>
      <c r="C33" s="138"/>
      <c r="D33" s="138"/>
      <c r="E33" s="138"/>
      <c r="F33" s="82">
        <v>28</v>
      </c>
      <c r="G33" s="82">
        <f t="shared" si="2"/>
        <v>0.84</v>
      </c>
      <c r="H33" s="88">
        <f t="shared" si="4"/>
        <v>2.641509433962264E-6</v>
      </c>
    </row>
    <row r="34" spans="1:8" s="79" customFormat="1" x14ac:dyDescent="0.25">
      <c r="A34" s="143"/>
      <c r="B34" s="138" t="s">
        <v>234</v>
      </c>
      <c r="C34" s="138"/>
      <c r="D34" s="138"/>
      <c r="E34" s="138"/>
      <c r="F34" s="82">
        <v>28</v>
      </c>
      <c r="G34" s="82">
        <f t="shared" si="2"/>
        <v>0.84</v>
      </c>
      <c r="H34" s="88">
        <f t="shared" si="4"/>
        <v>2.641509433962264E-6</v>
      </c>
    </row>
    <row r="35" spans="1:8" s="79" customFormat="1" x14ac:dyDescent="0.25">
      <c r="A35" s="143"/>
      <c r="B35" s="97" t="s">
        <v>1</v>
      </c>
      <c r="C35" s="78">
        <v>1000</v>
      </c>
      <c r="D35" s="78">
        <f>C35*4</f>
        <v>4000</v>
      </c>
      <c r="E35" s="87">
        <v>4000</v>
      </c>
      <c r="F35" s="82">
        <f>E35*2</f>
        <v>8000</v>
      </c>
      <c r="G35" s="82">
        <f t="shared" si="2"/>
        <v>240</v>
      </c>
      <c r="H35" s="88">
        <f t="shared" si="4"/>
        <v>7.5471698113207543E-4</v>
      </c>
    </row>
    <row r="36" spans="1:8" x14ac:dyDescent="0.25">
      <c r="A36" s="143"/>
      <c r="B36" s="139" t="s">
        <v>233</v>
      </c>
      <c r="C36" s="140"/>
      <c r="D36" s="140"/>
      <c r="E36" s="141"/>
      <c r="F36" s="82">
        <v>800</v>
      </c>
      <c r="G36" s="82">
        <f t="shared" ref="G36:G37" si="5">F36*0.03</f>
        <v>24</v>
      </c>
      <c r="H36" s="88">
        <f t="shared" si="4"/>
        <v>7.5471698113207552E-5</v>
      </c>
    </row>
    <row r="37" spans="1:8" x14ac:dyDescent="0.25">
      <c r="A37" s="144"/>
      <c r="B37" s="139" t="s">
        <v>234</v>
      </c>
      <c r="C37" s="140"/>
      <c r="D37" s="140"/>
      <c r="E37" s="141"/>
      <c r="F37" s="82">
        <v>800</v>
      </c>
      <c r="G37" s="82">
        <f t="shared" si="5"/>
        <v>24</v>
      </c>
      <c r="H37" s="88">
        <f t="shared" si="4"/>
        <v>7.5471698113207552E-5</v>
      </c>
    </row>
    <row r="38" spans="1:8" x14ac:dyDescent="0.25">
      <c r="A38" s="145" t="s">
        <v>151</v>
      </c>
      <c r="B38" s="146"/>
      <c r="C38" s="31">
        <f>SUM(C3:C35)</f>
        <v>3430320</v>
      </c>
      <c r="D38" s="31">
        <f>SUM(D3:D35)</f>
        <v>8076454</v>
      </c>
      <c r="E38" s="82">
        <f>SUM(E3:E35)</f>
        <v>8076454</v>
      </c>
      <c r="F38" s="82">
        <f>SUM(F3:F37)</f>
        <v>19063588</v>
      </c>
      <c r="G38" s="82">
        <f>SUM(G3:G35)</f>
        <v>571859.6399999999</v>
      </c>
      <c r="H38" s="77">
        <v>1.8</v>
      </c>
    </row>
    <row r="39" spans="1:8" x14ac:dyDescent="0.25">
      <c r="A39" s="35"/>
      <c r="B39" s="35"/>
      <c r="C39" s="35"/>
    </row>
    <row r="40" spans="1:8" ht="39.75" customHeight="1" x14ac:dyDescent="0.25">
      <c r="A40" s="35"/>
      <c r="B40" s="35"/>
      <c r="C40" s="35"/>
    </row>
    <row r="41" spans="1:8" ht="45.75" customHeight="1" x14ac:dyDescent="0.25">
      <c r="A41" s="35"/>
      <c r="B41" s="45" t="s">
        <v>175</v>
      </c>
      <c r="C41" s="45" t="s">
        <v>176</v>
      </c>
    </row>
    <row r="42" spans="1:8" ht="39.75" customHeight="1" x14ac:dyDescent="0.25">
      <c r="A42" s="35"/>
      <c r="B42" s="45" t="s">
        <v>221</v>
      </c>
      <c r="C42" s="46">
        <v>380824</v>
      </c>
    </row>
    <row r="43" spans="1:8" ht="39.75" customHeight="1" x14ac:dyDescent="0.25">
      <c r="A43" s="35"/>
      <c r="B43" s="45" t="s">
        <v>222</v>
      </c>
      <c r="C43" s="46">
        <v>337600</v>
      </c>
    </row>
    <row r="44" spans="1:8" ht="39.75" customHeight="1" x14ac:dyDescent="0.25">
      <c r="A44" s="35"/>
      <c r="B44" s="45" t="s">
        <v>223</v>
      </c>
      <c r="C44" s="46">
        <v>112072</v>
      </c>
    </row>
    <row r="45" spans="1:8" ht="39.75" customHeight="1" x14ac:dyDescent="0.25">
      <c r="A45" s="35"/>
      <c r="B45" s="45" t="s">
        <v>130</v>
      </c>
      <c r="C45" s="46">
        <v>341930</v>
      </c>
    </row>
    <row r="48" spans="1:8" x14ac:dyDescent="0.25">
      <c r="C48" s="38"/>
    </row>
    <row r="50" spans="2:7" ht="165" x14ac:dyDescent="0.25">
      <c r="B50" s="49" t="s">
        <v>129</v>
      </c>
      <c r="C50" s="50"/>
      <c r="G50" s="93"/>
    </row>
    <row r="51" spans="2:7" x14ac:dyDescent="0.25">
      <c r="B51" s="50"/>
      <c r="C51" s="50"/>
      <c r="G51" s="93"/>
    </row>
    <row r="52" spans="2:7" x14ac:dyDescent="0.25">
      <c r="B52" s="50"/>
      <c r="C52" s="50"/>
      <c r="D52" s="50"/>
      <c r="E52" s="50"/>
      <c r="F52" s="93"/>
      <c r="G52" s="93"/>
    </row>
    <row r="53" spans="2:7" x14ac:dyDescent="0.25">
      <c r="B53" s="50"/>
      <c r="C53" s="50"/>
      <c r="D53" s="50"/>
      <c r="E53" s="50"/>
      <c r="F53" s="93"/>
      <c r="G53" s="93"/>
    </row>
    <row r="54" spans="2:7" x14ac:dyDescent="0.25">
      <c r="B54" s="50"/>
      <c r="C54" s="50"/>
      <c r="D54" s="50"/>
      <c r="E54" s="50"/>
      <c r="F54" s="93"/>
      <c r="G54" s="93"/>
    </row>
    <row r="55" spans="2:7" x14ac:dyDescent="0.25">
      <c r="B55" s="50"/>
      <c r="C55" s="50"/>
      <c r="D55" s="50"/>
      <c r="E55" s="50"/>
      <c r="F55" s="93"/>
      <c r="G55" s="93"/>
    </row>
    <row r="56" spans="2:7" x14ac:dyDescent="0.25">
      <c r="B56" s="50"/>
      <c r="C56" s="50"/>
      <c r="D56" s="50"/>
      <c r="E56" s="50"/>
      <c r="F56" s="93"/>
      <c r="G56" s="93"/>
    </row>
  </sheetData>
  <mergeCells count="30">
    <mergeCell ref="A14:A37"/>
    <mergeCell ref="B30:E30"/>
    <mergeCell ref="F14:F19"/>
    <mergeCell ref="A38:B38"/>
    <mergeCell ref="B1:H1"/>
    <mergeCell ref="E3:E11"/>
    <mergeCell ref="F3:F11"/>
    <mergeCell ref="G3:G11"/>
    <mergeCell ref="H3:H11"/>
    <mergeCell ref="A3:A13"/>
    <mergeCell ref="G14:G19"/>
    <mergeCell ref="H14:H19"/>
    <mergeCell ref="B37:E37"/>
    <mergeCell ref="B12:E12"/>
    <mergeCell ref="B13:E13"/>
    <mergeCell ref="B20:E20"/>
    <mergeCell ref="B21:E21"/>
    <mergeCell ref="B27:E27"/>
    <mergeCell ref="B28:E28"/>
    <mergeCell ref="E14:E19"/>
    <mergeCell ref="B33:E33"/>
    <mergeCell ref="B34:E34"/>
    <mergeCell ref="B24:E24"/>
    <mergeCell ref="B25:E25"/>
    <mergeCell ref="B36:E36"/>
    <mergeCell ref="E22:E23"/>
    <mergeCell ref="F22:F23"/>
    <mergeCell ref="G22:G23"/>
    <mergeCell ref="H22:H23"/>
    <mergeCell ref="B31:E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WAS-Inbound Event</vt:lpstr>
      <vt:lpstr>EventProcessing_Complexity</vt:lpstr>
      <vt:lpstr>Transactions</vt:lpstr>
      <vt:lpstr>Inbound Queue</vt:lpstr>
      <vt:lpstr>Queue Sizing</vt:lpstr>
      <vt:lpstr>Oubound Queue</vt:lpstr>
      <vt:lpstr>Transaction_Use_Casewise</vt:lpstr>
      <vt:lpstr>VDW_Stats</vt:lpstr>
      <vt:lpstr>Tracks calculations</vt:lpstr>
      <vt:lpstr>Log Tracking</vt:lpstr>
      <vt:lpstr>Service Response Time</vt:lpstr>
      <vt:lpstr>Backlog response time</vt:lpstr>
      <vt:lpstr>Peak_Average</vt:lpstr>
    </vt:vector>
  </TitlesOfParts>
  <Company>Toyota Motor Sales, USA,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Toyota Motor Sales, USA, Inc.</dc:creator>
  <cp:keywords> </cp:keywords>
  <cp:lastModifiedBy>Selva Ganeshan</cp:lastModifiedBy>
  <dcterms:created xsi:type="dcterms:W3CDTF">2015-09-14T06:42:29Z</dcterms:created>
  <dcterms:modified xsi:type="dcterms:W3CDTF">2016-03-07T22:44:14Z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388db08f-e28a-4003-a837-8db51d842ec4</vt:lpwstr>
  </property>
  <property fmtid="{D5CDD505-2E9C-101B-9397-08002B2CF9AE}" pid="3" name="xClassification">
    <vt:lpwstr> </vt:lpwstr>
  </property>
</Properties>
</file>