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ponraj/Documents/Selvan/TV_1/Tools/"/>
    </mc:Choice>
  </mc:AlternateContent>
  <xr:revisionPtr revIDLastSave="0" documentId="13_ncr:1_{8832EAD5-3C27-6444-BC2A-0D452536FAE2}" xr6:coauthVersionLast="45" xr6:coauthVersionMax="45" xr10:uidLastSave="{00000000-0000-0000-0000-000000000000}"/>
  <bookViews>
    <workbookView xWindow="35580" yWindow="6060" windowWidth="42640" windowHeight="15400" activeTab="6" xr2:uid="{00000000-000D-0000-FFFF-FFFF00000000}"/>
  </bookViews>
  <sheets>
    <sheet name="Intraday Stock Selection" sheetId="6" r:id="rId1"/>
    <sheet name="STOCKS" sheetId="5" r:id="rId2"/>
    <sheet name="UK-STOCKS" sheetId="10" r:id="rId3"/>
    <sheet name="US-STOCKS" sheetId="11" r:id="rId4"/>
    <sheet name="30-Apr-2020" sheetId="7" r:id="rId5"/>
    <sheet name="04-May-2020" sheetId="12" r:id="rId6"/>
    <sheet name="05-May-2020" sheetId="14" r:id="rId7"/>
  </sheets>
  <definedNames>
    <definedName name="_xlnm._FilterDatabase" localSheetId="5" hidden="1">'04-May-2020'!$B$3:$M$3</definedName>
    <definedName name="_xlnm._FilterDatabase" localSheetId="6" hidden="1">'05-May-2020'!$A$1:$M$9</definedName>
    <definedName name="_xlnm._FilterDatabase" localSheetId="4" hidden="1">'30-Apr-2020'!$B$3:$H$10</definedName>
    <definedName name="_xlnm._FilterDatabase" localSheetId="0" hidden="1">'Intraday Stock Selection'!$B$3:$E$19</definedName>
    <definedName name="_xlnm._FilterDatabase" localSheetId="1" hidden="1">STOCKS!$B$2:$E$57</definedName>
    <definedName name="_xlnm._FilterDatabase" localSheetId="2" hidden="1">'UK-STOCKS'!$B$2:$E$57</definedName>
    <definedName name="_xlnm._FilterDatabase" localSheetId="3" hidden="1">'US-STOCKS'!$B$2:$E$57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4" l="1"/>
  <c r="G23" i="12"/>
  <c r="E23" i="12"/>
  <c r="D23" i="12"/>
  <c r="C23" i="12"/>
  <c r="G22" i="12"/>
  <c r="E22" i="12"/>
  <c r="D22" i="12"/>
  <c r="C22" i="12"/>
  <c r="G21" i="12"/>
  <c r="E21" i="12"/>
  <c r="D21" i="12"/>
  <c r="C21" i="12"/>
  <c r="G20" i="12"/>
  <c r="F20" i="12" s="1"/>
  <c r="E20" i="12"/>
  <c r="D20" i="12"/>
  <c r="C20" i="12"/>
  <c r="P19" i="14"/>
  <c r="F21" i="14"/>
  <c r="H20" i="12" l="1"/>
  <c r="M20" i="12"/>
  <c r="F21" i="12"/>
  <c r="M21" i="12" s="1"/>
  <c r="F22" i="12"/>
  <c r="M22" i="12" s="1"/>
  <c r="F23" i="12"/>
  <c r="M23" i="12" s="1"/>
  <c r="F22" i="14"/>
  <c r="F23" i="14"/>
  <c r="F24" i="14"/>
  <c r="F20" i="14"/>
  <c r="G21" i="14"/>
  <c r="P21" i="14"/>
  <c r="M14" i="14"/>
  <c r="G8" i="14"/>
  <c r="F8" i="14" s="1"/>
  <c r="M8" i="14" s="1"/>
  <c r="E8" i="14"/>
  <c r="D8" i="14"/>
  <c r="C8" i="14"/>
  <c r="G7" i="14"/>
  <c r="F7" i="14" s="1"/>
  <c r="M7" i="14" s="1"/>
  <c r="E7" i="14"/>
  <c r="D7" i="14"/>
  <c r="C7" i="14"/>
  <c r="G6" i="14"/>
  <c r="F6" i="14" s="1"/>
  <c r="E6" i="14"/>
  <c r="D6" i="14"/>
  <c r="C6" i="14"/>
  <c r="G5" i="14"/>
  <c r="F5" i="14" s="1"/>
  <c r="E5" i="14"/>
  <c r="D5" i="14"/>
  <c r="C5" i="14"/>
  <c r="G4" i="14"/>
  <c r="F4" i="14" s="1"/>
  <c r="E4" i="14"/>
  <c r="D4" i="14"/>
  <c r="C4" i="14"/>
  <c r="G24" i="14"/>
  <c r="E24" i="14"/>
  <c r="D24" i="14"/>
  <c r="C24" i="14"/>
  <c r="G23" i="14"/>
  <c r="M23" i="14" s="1"/>
  <c r="E23" i="14"/>
  <c r="D23" i="14"/>
  <c r="C23" i="14"/>
  <c r="G22" i="14"/>
  <c r="E22" i="14"/>
  <c r="D22" i="14"/>
  <c r="C22" i="14"/>
  <c r="E21" i="14"/>
  <c r="D21" i="14"/>
  <c r="C21" i="14"/>
  <c r="G20" i="14"/>
  <c r="E20" i="14"/>
  <c r="D20" i="14"/>
  <c r="C20" i="14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R4" i="6"/>
  <c r="Q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L4" i="6"/>
  <c r="K4" i="6"/>
  <c r="J4" i="6"/>
  <c r="H5" i="12"/>
  <c r="H6" i="12"/>
  <c r="G6" i="12"/>
  <c r="F6" i="12"/>
  <c r="M6" i="12" s="1"/>
  <c r="E6" i="12"/>
  <c r="D6" i="12"/>
  <c r="C6" i="12"/>
  <c r="G5" i="12"/>
  <c r="F5" i="12"/>
  <c r="M5" i="12" s="1"/>
  <c r="E5" i="12"/>
  <c r="D5" i="12"/>
  <c r="C5" i="12"/>
  <c r="G4" i="12"/>
  <c r="F4" i="12" s="1"/>
  <c r="E4" i="12"/>
  <c r="D4" i="12"/>
  <c r="C4" i="12"/>
  <c r="C7" i="6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3" i="11"/>
  <c r="E34" i="11"/>
  <c r="E7" i="11"/>
  <c r="E25" i="11"/>
  <c r="E32" i="11"/>
  <c r="E35" i="11"/>
  <c r="E8" i="11"/>
  <c r="E12" i="11"/>
  <c r="E9" i="11"/>
  <c r="E14" i="11"/>
  <c r="E6" i="11"/>
  <c r="E18" i="11"/>
  <c r="E13" i="11"/>
  <c r="E36" i="11"/>
  <c r="E29" i="11"/>
  <c r="E24" i="11"/>
  <c r="E40" i="11"/>
  <c r="E23" i="11"/>
  <c r="E16" i="11"/>
  <c r="E15" i="11"/>
  <c r="E37" i="11"/>
  <c r="E33" i="11"/>
  <c r="E4" i="11"/>
  <c r="E30" i="11"/>
  <c r="E31" i="11"/>
  <c r="E38" i="11"/>
  <c r="E10" i="11"/>
  <c r="E22" i="11"/>
  <c r="E41" i="11"/>
  <c r="E28" i="11"/>
  <c r="E27" i="11"/>
  <c r="E11" i="11"/>
  <c r="E26" i="11"/>
  <c r="E5" i="11"/>
  <c r="E39" i="11"/>
  <c r="E20" i="11"/>
  <c r="E19" i="11"/>
  <c r="E21" i="11"/>
  <c r="E17" i="11"/>
  <c r="H21" i="12" l="1"/>
  <c r="H22" i="12"/>
  <c r="M35" i="12"/>
  <c r="H23" i="12"/>
  <c r="H7" i="14"/>
  <c r="H8" i="14"/>
  <c r="M5" i="14"/>
  <c r="H5" i="14"/>
  <c r="M4" i="14"/>
  <c r="H4" i="14"/>
  <c r="M6" i="14"/>
  <c r="H6" i="14"/>
  <c r="H23" i="14"/>
  <c r="M21" i="14"/>
  <c r="H21" i="14"/>
  <c r="M22" i="14"/>
  <c r="H22" i="14"/>
  <c r="M20" i="14"/>
  <c r="H20" i="14"/>
  <c r="M24" i="14"/>
  <c r="H4" i="12"/>
  <c r="M4" i="12"/>
  <c r="M7" i="12" s="1"/>
  <c r="E3" i="10"/>
  <c r="S4" i="6" s="1"/>
  <c r="E34" i="10"/>
  <c r="E7" i="10"/>
  <c r="E25" i="10"/>
  <c r="E32" i="10"/>
  <c r="E35" i="10"/>
  <c r="E8" i="10"/>
  <c r="E12" i="10"/>
  <c r="E9" i="10"/>
  <c r="E14" i="10"/>
  <c r="E6" i="10"/>
  <c r="E18" i="10"/>
  <c r="E13" i="10"/>
  <c r="E36" i="10"/>
  <c r="E29" i="10"/>
  <c r="E24" i="10"/>
  <c r="E40" i="10"/>
  <c r="E23" i="10"/>
  <c r="E16" i="10"/>
  <c r="E15" i="10"/>
  <c r="E37" i="10"/>
  <c r="E33" i="10"/>
  <c r="E4" i="10"/>
  <c r="E30" i="10"/>
  <c r="E31" i="10"/>
  <c r="E38" i="10"/>
  <c r="E10" i="10"/>
  <c r="E22" i="10"/>
  <c r="E41" i="10"/>
  <c r="E28" i="10"/>
  <c r="E27" i="10"/>
  <c r="E11" i="10"/>
  <c r="E26" i="10"/>
  <c r="E5" i="10"/>
  <c r="E39" i="10"/>
  <c r="E20" i="10"/>
  <c r="E19" i="10"/>
  <c r="E21" i="10"/>
  <c r="E17" i="10"/>
  <c r="H24" i="14" l="1"/>
  <c r="G10" i="7" l="1"/>
  <c r="F10" i="7" s="1"/>
  <c r="G9" i="7"/>
  <c r="F9" i="7" s="1"/>
  <c r="G8" i="7"/>
  <c r="F8" i="7" s="1"/>
  <c r="L8" i="7" s="1"/>
  <c r="G7" i="7"/>
  <c r="G5" i="7"/>
  <c r="F5" i="7" s="1"/>
  <c r="G4" i="7"/>
  <c r="F4" i="7" s="1"/>
  <c r="G6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L4" i="7" l="1"/>
  <c r="H4" i="7"/>
  <c r="H9" i="7"/>
  <c r="L9" i="7"/>
  <c r="L5" i="7"/>
  <c r="H5" i="7"/>
  <c r="L10" i="7"/>
  <c r="H10" i="7"/>
  <c r="F6" i="7"/>
  <c r="L6" i="7" s="1"/>
  <c r="H8" i="7"/>
  <c r="F7" i="7"/>
  <c r="L7" i="7" s="1"/>
  <c r="D12" i="6"/>
  <c r="C12" i="6"/>
  <c r="D18" i="6"/>
  <c r="C18" i="6"/>
  <c r="D13" i="6"/>
  <c r="C13" i="6"/>
  <c r="D5" i="6"/>
  <c r="C5" i="6"/>
  <c r="D4" i="6"/>
  <c r="C4" i="6"/>
  <c r="D11" i="6"/>
  <c r="C11" i="6"/>
  <c r="D7" i="6"/>
  <c r="H7" i="7" l="1"/>
  <c r="H6" i="7"/>
  <c r="L11" i="7"/>
  <c r="D8" i="6"/>
  <c r="C8" i="6"/>
  <c r="D16" i="6"/>
  <c r="C16" i="6"/>
  <c r="D14" i="6"/>
  <c r="C14" i="6"/>
  <c r="D6" i="6"/>
  <c r="C6" i="6"/>
  <c r="D9" i="6"/>
  <c r="C9" i="6"/>
  <c r="D17" i="6"/>
  <c r="C17" i="6"/>
  <c r="D10" i="6"/>
  <c r="C10" i="6"/>
  <c r="D19" i="6"/>
  <c r="C19" i="6"/>
  <c r="C15" i="6"/>
  <c r="D15" i="6"/>
  <c r="E41" i="5"/>
  <c r="E30" i="5" l="1"/>
  <c r="E20" i="5"/>
  <c r="E26" i="5"/>
  <c r="E7" i="6" s="1"/>
  <c r="E52" i="5"/>
  <c r="E7" i="5"/>
  <c r="E43" i="5"/>
  <c r="E36" i="5"/>
  <c r="E3" i="5"/>
  <c r="E21" i="5"/>
  <c r="E5" i="6" s="1"/>
  <c r="E56" i="5"/>
  <c r="E6" i="5"/>
  <c r="E16" i="5"/>
  <c r="E18" i="5"/>
  <c r="E8" i="5"/>
  <c r="E27" i="5"/>
  <c r="E45" i="5"/>
  <c r="E11" i="6" s="1"/>
  <c r="E54" i="5"/>
  <c r="E46" i="5"/>
  <c r="E11" i="5"/>
  <c r="E14" i="5"/>
  <c r="E12" i="5"/>
  <c r="E28" i="5"/>
  <c r="E9" i="5"/>
  <c r="E13" i="5"/>
  <c r="E15" i="5"/>
  <c r="E38" i="5"/>
  <c r="E32" i="5"/>
  <c r="E19" i="6"/>
  <c r="E37" i="5"/>
  <c r="E50" i="5"/>
  <c r="E44" i="5"/>
  <c r="E13" i="6" s="1"/>
  <c r="E31" i="5"/>
  <c r="E8" i="6" s="1"/>
  <c r="E35" i="5"/>
  <c r="E19" i="5"/>
  <c r="E42" i="5"/>
  <c r="E55" i="5"/>
  <c r="E57" i="5"/>
  <c r="E23" i="5"/>
  <c r="E29" i="5"/>
  <c r="E24" i="5"/>
  <c r="E5" i="5"/>
  <c r="E49" i="5"/>
  <c r="E22" i="5"/>
  <c r="E48" i="5"/>
  <c r="E25" i="5"/>
  <c r="E51" i="5"/>
  <c r="E33" i="5"/>
  <c r="E10" i="5"/>
  <c r="E40" i="5"/>
  <c r="E4" i="5"/>
  <c r="E39" i="5"/>
  <c r="E53" i="5"/>
  <c r="E47" i="5"/>
  <c r="E34" i="5"/>
  <c r="E17" i="5"/>
  <c r="E16" i="6"/>
  <c r="E7" i="7" l="1"/>
  <c r="E6" i="7"/>
  <c r="E9" i="7"/>
  <c r="E4" i="7"/>
  <c r="E10" i="7"/>
  <c r="E5" i="7"/>
  <c r="E8" i="7"/>
  <c r="E6" i="6"/>
  <c r="E4" i="6"/>
  <c r="E9" i="6"/>
  <c r="E12" i="6"/>
  <c r="E10" i="6"/>
  <c r="E14" i="6"/>
  <c r="E18" i="6"/>
  <c r="E15" i="6"/>
  <c r="E17" i="6"/>
</calcChain>
</file>

<file path=xl/sharedStrings.xml><?xml version="1.0" encoding="utf-8"?>
<sst xmlns="http://schemas.openxmlformats.org/spreadsheetml/2006/main" count="392" uniqueCount="242">
  <si>
    <t>Profit Factor (Reward/Risk)</t>
  </si>
  <si>
    <t>Accuracy (%)</t>
  </si>
  <si>
    <t>EDGE</t>
  </si>
  <si>
    <t>Script Name</t>
  </si>
  <si>
    <t>PROFIT EDGE Stocks List</t>
  </si>
  <si>
    <t>AMBUJACEM</t>
  </si>
  <si>
    <t>ASHOKLEY</t>
  </si>
  <si>
    <t>ASIANPAINT</t>
  </si>
  <si>
    <t>AXISBANK</t>
  </si>
  <si>
    <t>BAJAJ-AUTO</t>
  </si>
  <si>
    <t>BAJAJFINSV</t>
  </si>
  <si>
    <t>BAJFINANCE</t>
  </si>
  <si>
    <t>BPCL</t>
  </si>
  <si>
    <t>CASTROLIND</t>
  </si>
  <si>
    <t>CESC</t>
  </si>
  <si>
    <t>CHOLAFIN</t>
  </si>
  <si>
    <t>DLF</t>
  </si>
  <si>
    <t>DRREDDY</t>
  </si>
  <si>
    <t>EICHERMOT</t>
  </si>
  <si>
    <t>EQUITAS</t>
  </si>
  <si>
    <t>ESCORTS</t>
  </si>
  <si>
    <t>FEDERALBNK</t>
  </si>
  <si>
    <t>GAIL</t>
  </si>
  <si>
    <t>HDFC</t>
  </si>
  <si>
    <t>HEROMOTOCO</t>
  </si>
  <si>
    <t>HINDALCO</t>
  </si>
  <si>
    <t>HINDUNILVR</t>
  </si>
  <si>
    <t>ICICIBANK</t>
  </si>
  <si>
    <t>IGL</t>
  </si>
  <si>
    <t>INDUSINDBK</t>
  </si>
  <si>
    <t>IOC</t>
  </si>
  <si>
    <t>JSWSTEEL</t>
  </si>
  <si>
    <t>KOTAKBANK</t>
  </si>
  <si>
    <t>LICHSGFIN</t>
  </si>
  <si>
    <t>LT</t>
  </si>
  <si>
    <t>M&amp;MFIN</t>
  </si>
  <si>
    <t>MANAPPURAM</t>
  </si>
  <si>
    <t>MARUTI</t>
  </si>
  <si>
    <t>MUTHOOTFIN</t>
  </si>
  <si>
    <t>NAUKRI</t>
  </si>
  <si>
    <t>NCC</t>
  </si>
  <si>
    <t>NMDC</t>
  </si>
  <si>
    <t>PETRONET</t>
  </si>
  <si>
    <t>RAYMOND</t>
  </si>
  <si>
    <t>RBLBANK</t>
  </si>
  <si>
    <t>RECLTD</t>
  </si>
  <si>
    <t>SAIL</t>
  </si>
  <si>
    <t>SBIN</t>
  </si>
  <si>
    <t>SRF</t>
  </si>
  <si>
    <t>STAR</t>
  </si>
  <si>
    <t>TATACONSUM</t>
  </si>
  <si>
    <t>TATAELXSI</t>
  </si>
  <si>
    <t>TATAMTRDVR</t>
  </si>
  <si>
    <t>TATASTEEL</t>
  </si>
  <si>
    <t>TECHM</t>
  </si>
  <si>
    <t>TORNTPHARM</t>
  </si>
  <si>
    <t>TVSMOTOR</t>
  </si>
  <si>
    <t>ZEEL</t>
  </si>
  <si>
    <t>L_TFH</t>
  </si>
  <si>
    <t>PNBHOUSING</t>
  </si>
  <si>
    <t>Strategy Stocks Selection</t>
  </si>
  <si>
    <t>StopLoss</t>
  </si>
  <si>
    <t>Risk</t>
  </si>
  <si>
    <t>Quanity</t>
  </si>
  <si>
    <t>Buy</t>
  </si>
  <si>
    <t>Sell</t>
  </si>
  <si>
    <t>P&amp;L</t>
  </si>
  <si>
    <t>High</t>
  </si>
  <si>
    <t>Day Trade</t>
  </si>
  <si>
    <t>III</t>
  </si>
  <si>
    <t>JET</t>
  </si>
  <si>
    <t>INF</t>
  </si>
  <si>
    <t>ITRK</t>
  </si>
  <si>
    <t>VOD</t>
  </si>
  <si>
    <t>AUTO</t>
  </si>
  <si>
    <t>PRU</t>
  </si>
  <si>
    <t>EZJ</t>
  </si>
  <si>
    <t>PSN</t>
  </si>
  <si>
    <t>RB.</t>
  </si>
  <si>
    <t>WTB</t>
  </si>
  <si>
    <t>JMAT</t>
  </si>
  <si>
    <t>EXPN</t>
  </si>
  <si>
    <t>ULVR</t>
  </si>
  <si>
    <t>RSA</t>
  </si>
  <si>
    <t>RR.</t>
  </si>
  <si>
    <t>ANTO</t>
  </si>
  <si>
    <t>SBRY</t>
  </si>
  <si>
    <t>STAN</t>
  </si>
  <si>
    <t>IAG</t>
  </si>
  <si>
    <t>ICP</t>
  </si>
  <si>
    <t>LAND</t>
  </si>
  <si>
    <t>WPP</t>
  </si>
  <si>
    <t>MGGT</t>
  </si>
  <si>
    <t>RIO</t>
  </si>
  <si>
    <t>SMT</t>
  </si>
  <si>
    <t>FRES</t>
  </si>
  <si>
    <t>IMB</t>
  </si>
  <si>
    <t>BT.A</t>
  </si>
  <si>
    <t>HLMA</t>
  </si>
  <si>
    <t>CPG</t>
  </si>
  <si>
    <t>FERG</t>
  </si>
  <si>
    <t>CCL</t>
  </si>
  <si>
    <t>SMIN</t>
  </si>
  <si>
    <t>RTO</t>
  </si>
  <si>
    <t>PHNX</t>
  </si>
  <si>
    <t>CCH</t>
  </si>
  <si>
    <t>SLA</t>
  </si>
  <si>
    <t>AAL</t>
  </si>
  <si>
    <t>AAPL</t>
  </si>
  <si>
    <t>ABBV</t>
  </si>
  <si>
    <t>AEE</t>
  </si>
  <si>
    <t>AEP</t>
  </si>
  <si>
    <t>AFL</t>
  </si>
  <si>
    <t>AJG</t>
  </si>
  <si>
    <t>AMAT</t>
  </si>
  <si>
    <t>AMGN</t>
  </si>
  <si>
    <t>AOS</t>
  </si>
  <si>
    <t>APA</t>
  </si>
  <si>
    <t>ATO</t>
  </si>
  <si>
    <t>AXP</t>
  </si>
  <si>
    <t>AZO</t>
  </si>
  <si>
    <t>BF.B</t>
  </si>
  <si>
    <t>BIIB</t>
  </si>
  <si>
    <t>BLK</t>
  </si>
  <si>
    <t>BRK.B</t>
  </si>
  <si>
    <t>BSX</t>
  </si>
  <si>
    <t>BXP</t>
  </si>
  <si>
    <t>C</t>
  </si>
  <si>
    <t>CAG</t>
  </si>
  <si>
    <t>CB</t>
  </si>
  <si>
    <t>CBRE</t>
  </si>
  <si>
    <t>CDW</t>
  </si>
  <si>
    <t>CSCO</t>
  </si>
  <si>
    <t>CSX</t>
  </si>
  <si>
    <t>CTL</t>
  </si>
  <si>
    <t>CTSH</t>
  </si>
  <si>
    <t>D</t>
  </si>
  <si>
    <t>DGX</t>
  </si>
  <si>
    <t>DLR</t>
  </si>
  <si>
    <t>DOV</t>
  </si>
  <si>
    <t>DVA</t>
  </si>
  <si>
    <t>EIX</t>
  </si>
  <si>
    <t>ES</t>
  </si>
  <si>
    <t>ETFC</t>
  </si>
  <si>
    <t>ETR</t>
  </si>
  <si>
    <t>EXC</t>
  </si>
  <si>
    <t>EXPE</t>
  </si>
  <si>
    <t>FANG</t>
  </si>
  <si>
    <t>FOXA</t>
  </si>
  <si>
    <t>FRT</t>
  </si>
  <si>
    <t>FTI</t>
  </si>
  <si>
    <t>FTV</t>
  </si>
  <si>
    <t>GD</t>
  </si>
  <si>
    <t>HES</t>
  </si>
  <si>
    <t>HFC</t>
  </si>
  <si>
    <t>HIG</t>
  </si>
  <si>
    <t>HON</t>
  </si>
  <si>
    <t>HRL</t>
  </si>
  <si>
    <t>ILMN</t>
  </si>
  <si>
    <t>INTU</t>
  </si>
  <si>
    <t>IP</t>
  </si>
  <si>
    <t>IPGP</t>
  </si>
  <si>
    <t>JWN</t>
  </si>
  <si>
    <t>JNPR</t>
  </si>
  <si>
    <t>IT</t>
  </si>
  <si>
    <t>IRM</t>
  </si>
  <si>
    <t>K</t>
  </si>
  <si>
    <t>KHC</t>
  </si>
  <si>
    <t>KLAC</t>
  </si>
  <si>
    <t>KSU</t>
  </si>
  <si>
    <t>L</t>
  </si>
  <si>
    <t>LEN</t>
  </si>
  <si>
    <t>LHX</t>
  </si>
  <si>
    <t>LNT</t>
  </si>
  <si>
    <t>LOW</t>
  </si>
  <si>
    <t>LYV</t>
  </si>
  <si>
    <t>MAA</t>
  </si>
  <si>
    <t>MCHP</t>
  </si>
  <si>
    <t>MCO</t>
  </si>
  <si>
    <t>MDT</t>
  </si>
  <si>
    <t>MKTX</t>
  </si>
  <si>
    <t>MLM</t>
  </si>
  <si>
    <t>MMM</t>
  </si>
  <si>
    <t>MO</t>
  </si>
  <si>
    <t>MS</t>
  </si>
  <si>
    <t>MSCI</t>
  </si>
  <si>
    <t>MTB</t>
  </si>
  <si>
    <t>NEE</t>
  </si>
  <si>
    <t>NEM</t>
  </si>
  <si>
    <t>NI</t>
  </si>
  <si>
    <t>NSC</t>
  </si>
  <si>
    <t>NUE</t>
  </si>
  <si>
    <t>NVR</t>
  </si>
  <si>
    <t>OKE</t>
  </si>
  <si>
    <t>PH</t>
  </si>
  <si>
    <t>PNW</t>
  </si>
  <si>
    <t>RE</t>
  </si>
  <si>
    <t>RJF</t>
  </si>
  <si>
    <t>RMD</t>
  </si>
  <si>
    <t>ROK</t>
  </si>
  <si>
    <t>ROST</t>
  </si>
  <si>
    <t>SIVB</t>
  </si>
  <si>
    <t>SLB</t>
  </si>
  <si>
    <t>SLG</t>
  </si>
  <si>
    <t>SNA</t>
  </si>
  <si>
    <t>SRE</t>
  </si>
  <si>
    <t>STT</t>
  </si>
  <si>
    <t>SYY</t>
  </si>
  <si>
    <t>TEL</t>
  </si>
  <si>
    <t>TRV</t>
  </si>
  <si>
    <t>TSN</t>
  </si>
  <si>
    <t>TXN</t>
  </si>
  <si>
    <t>TXT</t>
  </si>
  <si>
    <t>UDR</t>
  </si>
  <si>
    <t>VNO</t>
  </si>
  <si>
    <t>WBA</t>
  </si>
  <si>
    <t>WMT</t>
  </si>
  <si>
    <t>WY</t>
  </si>
  <si>
    <t>XEL</t>
  </si>
  <si>
    <t>XLNX</t>
  </si>
  <si>
    <t>XRAY</t>
  </si>
  <si>
    <t>XYL</t>
  </si>
  <si>
    <t>YUM</t>
  </si>
  <si>
    <t>ZBH</t>
  </si>
  <si>
    <t>ZBRA</t>
  </si>
  <si>
    <t>ZION</t>
  </si>
  <si>
    <t>ZTS</t>
  </si>
  <si>
    <t>AKRX</t>
  </si>
  <si>
    <t>TOPS</t>
  </si>
  <si>
    <t>AXAS</t>
  </si>
  <si>
    <t>PENN</t>
  </si>
  <si>
    <t>EBAY</t>
  </si>
  <si>
    <t>INDIA</t>
  </si>
  <si>
    <t>Low</t>
  </si>
  <si>
    <t>Entry</t>
  </si>
  <si>
    <t>Exit</t>
  </si>
  <si>
    <t>US Strategy Stocks Selection</t>
  </si>
  <si>
    <t>INDIA Strategy Stocks Selection</t>
  </si>
  <si>
    <t>Account Value</t>
  </si>
  <si>
    <t>Today Risk</t>
  </si>
  <si>
    <t>Total Scripts</t>
  </si>
  <si>
    <t>Each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</si>
</sst>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77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9" fontId="3" fillId="3" borderId="1" xfId="1" applyFont="1" applyFill="1" applyBorder="1" applyAlignment="1">
      <alignment horizontal="center" vertical="center" wrapText="1"/>
    </xf>
    <xf numFmtId="9" fontId="3" fillId="0" borderId="1" xfId="1" applyFont="1" applyBorder="1" applyAlignment="1">
      <alignment horizontal="center"/>
    </xf>
    <xf numFmtId="2" fontId="0" fillId="0" borderId="0" xfId="0" applyNumberFormat="1" applyFont="1"/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9" fontId="3" fillId="3" borderId="5" xfId="1" applyFont="1" applyFill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/>
    <xf numFmtId="9" fontId="3" fillId="0" borderId="8" xfId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0" fontId="0" fillId="0" borderId="5" xfId="0" applyBorder="1"/>
    <xf numFmtId="0" fontId="0" fillId="0" borderId="7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0" fontId="0" fillId="0" borderId="5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2" applyFont="1" applyFill="1" applyBorder="1"/>
    <xf numFmtId="0" fontId="5" fillId="0" borderId="7" xfId="2" applyFont="1" applyFill="1" applyBorder="1"/>
    <xf numFmtId="9" fontId="0" fillId="0" borderId="8" xfId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" fontId="0" fillId="0" borderId="6" xfId="0" applyNumberFormat="1" applyBorder="1"/>
    <xf numFmtId="0" fontId="0" fillId="0" borderId="8" xfId="0" applyBorder="1"/>
    <xf numFmtId="2" fontId="0" fillId="0" borderId="9" xfId="0" applyNumberFormat="1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9" fontId="3" fillId="3" borderId="15" xfId="1" applyFont="1" applyFill="1" applyBorder="1" applyAlignment="1">
      <alignment horizontal="center" vertical="center" wrapText="1"/>
    </xf>
    <xf numFmtId="9" fontId="3" fillId="3" borderId="16" xfId="1" applyFont="1" applyFill="1" applyBorder="1" applyAlignment="1">
      <alignment horizontal="center" vertical="center" wrapText="1"/>
    </xf>
    <xf numFmtId="2" fontId="3" fillId="3" borderId="16" xfId="0" applyNumberFormat="1" applyFont="1" applyFill="1" applyBorder="1" applyAlignment="1">
      <alignment horizontal="center" vertical="center" wrapText="1"/>
    </xf>
    <xf numFmtId="2" fontId="3" fillId="3" borderId="17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2" fontId="0" fillId="4" borderId="10" xfId="0" applyNumberFormat="1" applyFill="1" applyBorder="1"/>
    <xf numFmtId="2" fontId="3" fillId="0" borderId="1" xfId="0" applyNumberFormat="1" applyFont="1" applyBorder="1"/>
    <xf numFmtId="0" fontId="6" fillId="0" borderId="1" xfId="0" applyFont="1" applyBorder="1"/>
    <xf numFmtId="2" fontId="0" fillId="4" borderId="1" xfId="0" applyNumberFormat="1" applyFill="1" applyBorder="1"/>
    <xf numFmtId="0" fontId="7" fillId="0" borderId="1" xfId="0" applyFont="1" applyBorder="1"/>
    <xf numFmtId="0" fontId="7" fillId="0" borderId="16" xfId="0" applyFont="1" applyBorder="1"/>
    <xf numFmtId="0" fontId="7" fillId="0" borderId="5" xfId="0" applyFont="1" applyBorder="1"/>
    <xf numFmtId="0" fontId="7" fillId="0" borderId="15" xfId="0" applyFont="1" applyBorder="1"/>
    <xf numFmtId="0" fontId="8" fillId="0" borderId="0" xfId="0" applyFont="1"/>
    <xf numFmtId="0" fontId="7" fillId="0" borderId="1" xfId="0" applyFont="1" applyBorder="1" applyAlignment="1">
      <alignment horizontal="center"/>
    </xf>
    <xf numFmtId="0" fontId="7" fillId="0" borderId="13" xfId="0" applyFont="1" applyBorder="1"/>
    <xf numFmtId="0" fontId="7" fillId="0" borderId="18" xfId="0" applyFont="1" applyBorder="1"/>
    <xf numFmtId="2" fontId="0" fillId="5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2" fontId="0" fillId="5" borderId="0" xfId="0" applyNumberFormat="1" applyFill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hartink.com/stocks/TORNTPHARM.html" TargetMode="External"/><Relationship Id="rId1" Type="http://schemas.openxmlformats.org/officeDocument/2006/relationships/hyperlink" Target="https://chartink.com/stocks/TECH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chartink.com/stocks/IGL.html" TargetMode="External"/><Relationship Id="rId7" Type="http://schemas.openxmlformats.org/officeDocument/2006/relationships/hyperlink" Target="https://www.members.stockmonitor.com/charts/?s=XLNX" TargetMode="External"/><Relationship Id="rId2" Type="http://schemas.openxmlformats.org/officeDocument/2006/relationships/hyperlink" Target="https://chartink.com/stocks/PETRONET.html" TargetMode="External"/><Relationship Id="rId1" Type="http://schemas.openxmlformats.org/officeDocument/2006/relationships/hyperlink" Target="https://chartink.com/stocks/IOC.html" TargetMode="External"/><Relationship Id="rId6" Type="http://schemas.openxmlformats.org/officeDocument/2006/relationships/hyperlink" Target="https://www.members.stockmonitor.com/charts/?s=MCO" TargetMode="External"/><Relationship Id="rId5" Type="http://schemas.openxmlformats.org/officeDocument/2006/relationships/hyperlink" Target="https://www.members.stockmonitor.com/charts/?s=LNT" TargetMode="External"/><Relationship Id="rId4" Type="http://schemas.openxmlformats.org/officeDocument/2006/relationships/hyperlink" Target="https://www.members.stockmonitor.com/charts/?s=AF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hartink.com/stocks/TORNTPHARM.html" TargetMode="External"/><Relationship Id="rId1" Type="http://schemas.openxmlformats.org/officeDocument/2006/relationships/hyperlink" Target="https://chartink.com/stocks/TECH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1"/>
  <sheetViews>
    <sheetView showGridLines="0" workbookViewId="0">
      <selection activeCell="U31" sqref="U31"/>
    </sheetView>
  </sheetViews>
  <sheetFormatPr baseColWidth="10" defaultColWidth="8.83203125" defaultRowHeight="15" x14ac:dyDescent="0.2"/>
  <cols>
    <col min="2" max="2" width="11.83203125" bestFit="1" customWidth="1"/>
    <col min="3" max="3" width="11.83203125" style="22" bestFit="1" customWidth="1"/>
    <col min="4" max="4" width="13" style="19" bestFit="1" customWidth="1"/>
    <col min="5" max="5" width="5.5" style="19" bestFit="1" customWidth="1"/>
    <col min="10" max="10" width="11.83203125" bestFit="1" customWidth="1"/>
    <col min="11" max="11" width="13" bestFit="1" customWidth="1"/>
    <col min="12" max="12" width="5.5" bestFit="1" customWidth="1"/>
    <col min="18" max="18" width="17.6640625" customWidth="1"/>
    <col min="19" max="19" width="5.5" bestFit="1" customWidth="1"/>
  </cols>
  <sheetData>
    <row r="1" spans="2:19" ht="16" thickBot="1" x14ac:dyDescent="0.25"/>
    <row r="2" spans="2:19" x14ac:dyDescent="0.2">
      <c r="B2" s="65" t="s">
        <v>237</v>
      </c>
      <c r="C2" s="66"/>
      <c r="D2" s="66"/>
      <c r="E2" s="66"/>
      <c r="I2" s="65" t="s">
        <v>236</v>
      </c>
      <c r="J2" s="66"/>
      <c r="K2" s="66"/>
      <c r="L2" s="66"/>
      <c r="P2" s="65" t="s">
        <v>236</v>
      </c>
      <c r="Q2" s="66"/>
      <c r="R2" s="66"/>
      <c r="S2" s="66"/>
    </row>
    <row r="3" spans="2:19" ht="30" x14ac:dyDescent="0.2">
      <c r="B3" s="11" t="s">
        <v>3</v>
      </c>
      <c r="C3" s="4" t="s">
        <v>1</v>
      </c>
      <c r="D3" s="8" t="s">
        <v>0</v>
      </c>
      <c r="E3" s="7" t="s">
        <v>2</v>
      </c>
      <c r="I3" s="11" t="s">
        <v>3</v>
      </c>
      <c r="J3" s="4" t="s">
        <v>1</v>
      </c>
      <c r="K3" s="8" t="s">
        <v>0</v>
      </c>
      <c r="L3" s="7" t="s">
        <v>2</v>
      </c>
      <c r="P3" s="11" t="s">
        <v>3</v>
      </c>
      <c r="Q3" s="4" t="s">
        <v>1</v>
      </c>
      <c r="R3" s="8" t="s">
        <v>0</v>
      </c>
      <c r="S3" s="7" t="s">
        <v>2</v>
      </c>
    </row>
    <row r="4" spans="2:19" x14ac:dyDescent="0.2">
      <c r="B4" s="23" t="s">
        <v>39</v>
      </c>
      <c r="C4" s="21">
        <f>VLOOKUP(B4,STOCKS!B:E,2,)</f>
        <v>0.6</v>
      </c>
      <c r="D4" s="20">
        <f>VLOOKUP(B4,STOCKS!B:E,3,)</f>
        <v>2.645</v>
      </c>
      <c r="E4" s="20">
        <f>VLOOKUP(B4,STOCKS!B:E,4,)</f>
        <v>1.1869999999999998</v>
      </c>
      <c r="I4" s="23" t="s">
        <v>107</v>
      </c>
      <c r="J4" s="21">
        <f>VLOOKUP(I4,'US-STOCKS'!B:E,2,)</f>
        <v>0.47699999999999998</v>
      </c>
      <c r="K4" s="20">
        <f>VLOOKUP(I4,'US-STOCKS'!B:E,3,)</f>
        <v>1.5720000000000001</v>
      </c>
      <c r="L4" s="20">
        <f>VLOOKUP(I4,'US-STOCKS'!B:E,4,)</f>
        <v>0.22684399999999993</v>
      </c>
      <c r="P4" s="23" t="s">
        <v>74</v>
      </c>
      <c r="Q4" s="21">
        <f>VLOOKUP(P4,'UK-STOCKS'!B:E,2,)</f>
        <v>0.6</v>
      </c>
      <c r="R4" s="20">
        <f>VLOOKUP(P4,'UK-STOCKS'!B:E,3,)</f>
        <v>2.5099999999999998</v>
      </c>
      <c r="S4" s="20">
        <f>VLOOKUP(P4,'UK-STOCKS'!B:E,4,)</f>
        <v>1.1059999999999999</v>
      </c>
    </row>
    <row r="5" spans="2:19" x14ac:dyDescent="0.2">
      <c r="B5" s="23" t="s">
        <v>5</v>
      </c>
      <c r="C5" s="21">
        <f>VLOOKUP(B5,STOCKS!B:E,2,)</f>
        <v>0.55000000000000004</v>
      </c>
      <c r="D5" s="20">
        <f>VLOOKUP(B5,STOCKS!B:E,3,)</f>
        <v>2.6019999999999999</v>
      </c>
      <c r="E5" s="20">
        <f>VLOOKUP(B5,STOCKS!B:E,4,)</f>
        <v>0.98110000000000008</v>
      </c>
      <c r="I5" s="23" t="s">
        <v>107</v>
      </c>
      <c r="J5" s="21">
        <f>VLOOKUP(I5,'US-STOCKS'!B:E,2,)</f>
        <v>0.47699999999999998</v>
      </c>
      <c r="K5" s="20">
        <f>VLOOKUP(I5,'US-STOCKS'!B:E,3,)</f>
        <v>1.5720000000000001</v>
      </c>
      <c r="L5" s="20">
        <f>VLOOKUP(I5,'US-STOCKS'!B:E,4,)</f>
        <v>0.22684399999999993</v>
      </c>
      <c r="P5" s="23" t="s">
        <v>74</v>
      </c>
      <c r="Q5" s="21">
        <f>VLOOKUP(P5,'UK-STOCKS'!B:E,2,)</f>
        <v>0.6</v>
      </c>
      <c r="R5" s="20">
        <f>VLOOKUP(P5,'UK-STOCKS'!B:E,3,)</f>
        <v>2.5099999999999998</v>
      </c>
      <c r="S5" s="20">
        <f>VLOOKUP(P5,'UK-STOCKS'!B:E,4,)</f>
        <v>1.1059999999999999</v>
      </c>
    </row>
    <row r="6" spans="2:19" x14ac:dyDescent="0.2">
      <c r="B6" s="23" t="s">
        <v>59</v>
      </c>
      <c r="C6" s="21">
        <f>VLOOKUP(B6,STOCKS!B:E,2,)</f>
        <v>0.48280000000000001</v>
      </c>
      <c r="D6" s="20">
        <f>VLOOKUP(B6,STOCKS!B:E,3,)</f>
        <v>2.089</v>
      </c>
      <c r="E6" s="20">
        <f>VLOOKUP(B6,STOCKS!B:E,4,)</f>
        <v>0.49136919999999995</v>
      </c>
      <c r="I6" s="23" t="s">
        <v>107</v>
      </c>
      <c r="J6" s="21">
        <f>VLOOKUP(I6,'US-STOCKS'!B:E,2,)</f>
        <v>0.47699999999999998</v>
      </c>
      <c r="K6" s="20">
        <f>VLOOKUP(I6,'US-STOCKS'!B:E,3,)</f>
        <v>1.5720000000000001</v>
      </c>
      <c r="L6" s="20">
        <f>VLOOKUP(I6,'US-STOCKS'!B:E,4,)</f>
        <v>0.22684399999999993</v>
      </c>
      <c r="P6" s="23" t="s">
        <v>74</v>
      </c>
      <c r="Q6" s="21">
        <f>VLOOKUP(P6,'UK-STOCKS'!B:E,2,)</f>
        <v>0.6</v>
      </c>
      <c r="R6" s="20">
        <f>VLOOKUP(P6,'UK-STOCKS'!B:E,3,)</f>
        <v>2.5099999999999998</v>
      </c>
      <c r="S6" s="20">
        <f>VLOOKUP(P6,'UK-STOCKS'!B:E,4,)</f>
        <v>1.1059999999999999</v>
      </c>
    </row>
    <row r="7" spans="2:19" x14ac:dyDescent="0.2">
      <c r="B7" s="23" t="s">
        <v>42</v>
      </c>
      <c r="C7" s="21">
        <f>VLOOKUP(B7,STOCKS!B:E,2,)</f>
        <v>0.56520000000000004</v>
      </c>
      <c r="D7" s="20">
        <f>VLOOKUP(B7,STOCKS!B:E,3,)</f>
        <v>1.45</v>
      </c>
      <c r="E7" s="20">
        <f>VLOOKUP(B7,STOCKS!B:E,4,)</f>
        <v>0.38474000000000008</v>
      </c>
      <c r="I7" s="23" t="s">
        <v>107</v>
      </c>
      <c r="J7" s="21">
        <f>VLOOKUP(I7,'US-STOCKS'!B:E,2,)</f>
        <v>0.47699999999999998</v>
      </c>
      <c r="K7" s="20">
        <f>VLOOKUP(I7,'US-STOCKS'!B:E,3,)</f>
        <v>1.5720000000000001</v>
      </c>
      <c r="L7" s="20">
        <f>VLOOKUP(I7,'US-STOCKS'!B:E,4,)</f>
        <v>0.22684399999999993</v>
      </c>
      <c r="P7" s="23" t="s">
        <v>74</v>
      </c>
      <c r="Q7" s="21">
        <f>VLOOKUP(P7,'UK-STOCKS'!B:E,2,)</f>
        <v>0.6</v>
      </c>
      <c r="R7" s="20">
        <f>VLOOKUP(P7,'UK-STOCKS'!B:E,3,)</f>
        <v>2.5099999999999998</v>
      </c>
      <c r="S7" s="20">
        <f>VLOOKUP(P7,'UK-STOCKS'!B:E,4,)</f>
        <v>1.1059999999999999</v>
      </c>
    </row>
    <row r="8" spans="2:19" x14ac:dyDescent="0.2">
      <c r="B8" s="23" t="s">
        <v>54</v>
      </c>
      <c r="C8" s="21">
        <f>VLOOKUP(B8,STOCKS!B:E,2,)</f>
        <v>0.60870000000000002</v>
      </c>
      <c r="D8" s="20">
        <f>VLOOKUP(B8,STOCKS!B:E,3,)</f>
        <v>1.3049999999999999</v>
      </c>
      <c r="E8" s="20">
        <f>VLOOKUP(B8,STOCKS!B:E,4,)</f>
        <v>0.40305349999999995</v>
      </c>
      <c r="I8" s="23" t="s">
        <v>107</v>
      </c>
      <c r="J8" s="21">
        <f>VLOOKUP(I8,'US-STOCKS'!B:E,2,)</f>
        <v>0.47699999999999998</v>
      </c>
      <c r="K8" s="20">
        <f>VLOOKUP(I8,'US-STOCKS'!B:E,3,)</f>
        <v>1.5720000000000001</v>
      </c>
      <c r="L8" s="20">
        <f>VLOOKUP(I8,'US-STOCKS'!B:E,4,)</f>
        <v>0.22684399999999993</v>
      </c>
      <c r="P8" s="23" t="s">
        <v>74</v>
      </c>
      <c r="Q8" s="21">
        <f>VLOOKUP(P8,'UK-STOCKS'!B:E,2,)</f>
        <v>0.6</v>
      </c>
      <c r="R8" s="20">
        <f>VLOOKUP(P8,'UK-STOCKS'!B:E,3,)</f>
        <v>2.5099999999999998</v>
      </c>
      <c r="S8" s="20">
        <f>VLOOKUP(P8,'UK-STOCKS'!B:E,4,)</f>
        <v>1.1059999999999999</v>
      </c>
    </row>
    <row r="9" spans="2:19" x14ac:dyDescent="0.2">
      <c r="B9" s="23" t="s">
        <v>55</v>
      </c>
      <c r="C9" s="21">
        <f>VLOOKUP(B9,STOCKS!B:E,2,)</f>
        <v>0.5</v>
      </c>
      <c r="D9" s="20">
        <f>VLOOKUP(B9,STOCKS!B:E,3,)</f>
        <v>2.4889999999999999</v>
      </c>
      <c r="E9" s="20">
        <f>VLOOKUP(B9,STOCKS!B:E,4,)</f>
        <v>0.74449999999999994</v>
      </c>
      <c r="I9" s="23" t="s">
        <v>107</v>
      </c>
      <c r="J9" s="21">
        <f>VLOOKUP(I9,'US-STOCKS'!B:E,2,)</f>
        <v>0.47699999999999998</v>
      </c>
      <c r="K9" s="20">
        <f>VLOOKUP(I9,'US-STOCKS'!B:E,3,)</f>
        <v>1.5720000000000001</v>
      </c>
      <c r="L9" s="20">
        <f>VLOOKUP(I9,'US-STOCKS'!B:E,4,)</f>
        <v>0.22684399999999993</v>
      </c>
      <c r="P9" s="23" t="s">
        <v>74</v>
      </c>
      <c r="Q9" s="21">
        <f>VLOOKUP(P9,'UK-STOCKS'!B:E,2,)</f>
        <v>0.6</v>
      </c>
      <c r="R9" s="20">
        <f>VLOOKUP(P9,'UK-STOCKS'!B:E,3,)</f>
        <v>2.5099999999999998</v>
      </c>
      <c r="S9" s="20">
        <f>VLOOKUP(P9,'UK-STOCKS'!B:E,4,)</f>
        <v>1.1059999999999999</v>
      </c>
    </row>
    <row r="10" spans="2:19" x14ac:dyDescent="0.2">
      <c r="B10" s="23"/>
      <c r="C10" s="21" t="e">
        <f>VLOOKUP(B10,STOCKS!B:E,2,)</f>
        <v>#N/A</v>
      </c>
      <c r="D10" s="20" t="e">
        <f>VLOOKUP(B10,STOCKS!B:E,3,)</f>
        <v>#N/A</v>
      </c>
      <c r="E10" s="20" t="e">
        <f>VLOOKUP(B10,STOCKS!B:E,4,)</f>
        <v>#N/A</v>
      </c>
      <c r="I10" s="23" t="s">
        <v>107</v>
      </c>
      <c r="J10" s="21">
        <f>VLOOKUP(I10,'US-STOCKS'!B:E,2,)</f>
        <v>0.47699999999999998</v>
      </c>
      <c r="K10" s="20">
        <f>VLOOKUP(I10,'US-STOCKS'!B:E,3,)</f>
        <v>1.5720000000000001</v>
      </c>
      <c r="L10" s="20">
        <f>VLOOKUP(I10,'US-STOCKS'!B:E,4,)</f>
        <v>0.22684399999999993</v>
      </c>
      <c r="P10" s="23" t="s">
        <v>74</v>
      </c>
      <c r="Q10" s="21">
        <f>VLOOKUP(P10,'UK-STOCKS'!B:E,2,)</f>
        <v>0.6</v>
      </c>
      <c r="R10" s="20">
        <f>VLOOKUP(P10,'UK-STOCKS'!B:E,3,)</f>
        <v>2.5099999999999998</v>
      </c>
      <c r="S10" s="20">
        <f>VLOOKUP(P10,'UK-STOCKS'!B:E,4,)</f>
        <v>1.1059999999999999</v>
      </c>
    </row>
    <row r="11" spans="2:19" x14ac:dyDescent="0.2">
      <c r="B11" s="23"/>
      <c r="C11" s="21" t="e">
        <f>VLOOKUP(B11,STOCKS!B:E,2,)</f>
        <v>#N/A</v>
      </c>
      <c r="D11" s="20" t="e">
        <f>VLOOKUP(B11,STOCKS!B:E,3,)</f>
        <v>#N/A</v>
      </c>
      <c r="E11" s="20" t="e">
        <f>VLOOKUP(B11,STOCKS!B:E,4,)</f>
        <v>#N/A</v>
      </c>
      <c r="I11" s="23" t="s">
        <v>107</v>
      </c>
      <c r="J11" s="21">
        <f>VLOOKUP(I11,'US-STOCKS'!B:E,2,)</f>
        <v>0.47699999999999998</v>
      </c>
      <c r="K11" s="20">
        <f>VLOOKUP(I11,'US-STOCKS'!B:E,3,)</f>
        <v>1.5720000000000001</v>
      </c>
      <c r="L11" s="20">
        <f>VLOOKUP(I11,'US-STOCKS'!B:E,4,)</f>
        <v>0.22684399999999993</v>
      </c>
      <c r="P11" s="23" t="s">
        <v>74</v>
      </c>
      <c r="Q11" s="21">
        <f>VLOOKUP(P11,'UK-STOCKS'!B:E,2,)</f>
        <v>0.6</v>
      </c>
      <c r="R11" s="20">
        <f>VLOOKUP(P11,'UK-STOCKS'!B:E,3,)</f>
        <v>2.5099999999999998</v>
      </c>
      <c r="S11" s="20">
        <f>VLOOKUP(P11,'UK-STOCKS'!B:E,4,)</f>
        <v>1.1059999999999999</v>
      </c>
    </row>
    <row r="12" spans="2:19" x14ac:dyDescent="0.2">
      <c r="B12" s="23"/>
      <c r="C12" s="21" t="e">
        <f>VLOOKUP(B12,STOCKS!B:E,2,)</f>
        <v>#N/A</v>
      </c>
      <c r="D12" s="20" t="e">
        <f>VLOOKUP(B12,STOCKS!B:E,3,)</f>
        <v>#N/A</v>
      </c>
      <c r="E12" s="20" t="e">
        <f>VLOOKUP(B12,STOCKS!B:E,4,)</f>
        <v>#N/A</v>
      </c>
      <c r="I12" s="23" t="s">
        <v>107</v>
      </c>
      <c r="J12" s="21">
        <f>VLOOKUP(I12,'US-STOCKS'!B:E,2,)</f>
        <v>0.47699999999999998</v>
      </c>
      <c r="K12" s="20">
        <f>VLOOKUP(I12,'US-STOCKS'!B:E,3,)</f>
        <v>1.5720000000000001</v>
      </c>
      <c r="L12" s="20">
        <f>VLOOKUP(I12,'US-STOCKS'!B:E,4,)</f>
        <v>0.22684399999999993</v>
      </c>
      <c r="P12" s="23" t="s">
        <v>74</v>
      </c>
      <c r="Q12" s="21">
        <f>VLOOKUP(P12,'UK-STOCKS'!B:E,2,)</f>
        <v>0.6</v>
      </c>
      <c r="R12" s="20">
        <f>VLOOKUP(P12,'UK-STOCKS'!B:E,3,)</f>
        <v>2.5099999999999998</v>
      </c>
      <c r="S12" s="20">
        <f>VLOOKUP(P12,'UK-STOCKS'!B:E,4,)</f>
        <v>1.1059999999999999</v>
      </c>
    </row>
    <row r="13" spans="2:19" x14ac:dyDescent="0.2">
      <c r="B13" s="23"/>
      <c r="C13" s="21" t="e">
        <f>VLOOKUP(B13,STOCKS!B:E,2,)</f>
        <v>#N/A</v>
      </c>
      <c r="D13" s="20" t="e">
        <f>VLOOKUP(B13,STOCKS!B:E,3,)</f>
        <v>#N/A</v>
      </c>
      <c r="E13" s="20" t="e">
        <f>VLOOKUP(B13,STOCKS!B:E,4,)</f>
        <v>#N/A</v>
      </c>
      <c r="I13" s="23" t="s">
        <v>107</v>
      </c>
      <c r="J13" s="21">
        <f>VLOOKUP(I13,'US-STOCKS'!B:E,2,)</f>
        <v>0.47699999999999998</v>
      </c>
      <c r="K13" s="20">
        <f>VLOOKUP(I13,'US-STOCKS'!B:E,3,)</f>
        <v>1.5720000000000001</v>
      </c>
      <c r="L13" s="20">
        <f>VLOOKUP(I13,'US-STOCKS'!B:E,4,)</f>
        <v>0.22684399999999993</v>
      </c>
      <c r="P13" s="23" t="s">
        <v>74</v>
      </c>
      <c r="Q13" s="21">
        <f>VLOOKUP(P13,'UK-STOCKS'!B:E,2,)</f>
        <v>0.6</v>
      </c>
      <c r="R13" s="20">
        <f>VLOOKUP(P13,'UK-STOCKS'!B:E,3,)</f>
        <v>2.5099999999999998</v>
      </c>
      <c r="S13" s="20">
        <f>VLOOKUP(P13,'UK-STOCKS'!B:E,4,)</f>
        <v>1.1059999999999999</v>
      </c>
    </row>
    <row r="14" spans="2:19" x14ac:dyDescent="0.2">
      <c r="B14" s="23"/>
      <c r="C14" s="21" t="e">
        <f>VLOOKUP(B14,STOCKS!B:E,2,)</f>
        <v>#N/A</v>
      </c>
      <c r="D14" s="20" t="e">
        <f>VLOOKUP(B14,STOCKS!B:E,3,)</f>
        <v>#N/A</v>
      </c>
      <c r="E14" s="20" t="e">
        <f>VLOOKUP(B14,STOCKS!B:E,4,)</f>
        <v>#N/A</v>
      </c>
      <c r="I14" s="23" t="s">
        <v>107</v>
      </c>
      <c r="J14" s="21">
        <f>VLOOKUP(I14,'US-STOCKS'!B:E,2,)</f>
        <v>0.47699999999999998</v>
      </c>
      <c r="K14" s="20">
        <f>VLOOKUP(I14,'US-STOCKS'!B:E,3,)</f>
        <v>1.5720000000000001</v>
      </c>
      <c r="L14" s="20">
        <f>VLOOKUP(I14,'US-STOCKS'!B:E,4,)</f>
        <v>0.22684399999999993</v>
      </c>
      <c r="P14" s="23" t="s">
        <v>74</v>
      </c>
      <c r="Q14" s="21">
        <f>VLOOKUP(P14,'UK-STOCKS'!B:E,2,)</f>
        <v>0.6</v>
      </c>
      <c r="R14" s="20">
        <f>VLOOKUP(P14,'UK-STOCKS'!B:E,3,)</f>
        <v>2.5099999999999998</v>
      </c>
      <c r="S14" s="20">
        <f>VLOOKUP(P14,'UK-STOCKS'!B:E,4,)</f>
        <v>1.1059999999999999</v>
      </c>
    </row>
    <row r="15" spans="2:19" x14ac:dyDescent="0.2">
      <c r="B15" s="23"/>
      <c r="C15" s="21" t="e">
        <f>VLOOKUP(B15,STOCKS!B:E,2,)</f>
        <v>#N/A</v>
      </c>
      <c r="D15" s="20" t="e">
        <f>VLOOKUP(B15,STOCKS!B:E,3,)</f>
        <v>#N/A</v>
      </c>
      <c r="E15" s="20" t="e">
        <f>VLOOKUP(B15,STOCKS!B:E,4,)</f>
        <v>#N/A</v>
      </c>
      <c r="I15" s="23" t="s">
        <v>107</v>
      </c>
      <c r="J15" s="21">
        <f>VLOOKUP(I15,'US-STOCKS'!B:E,2,)</f>
        <v>0.47699999999999998</v>
      </c>
      <c r="K15" s="20">
        <f>VLOOKUP(I15,'US-STOCKS'!B:E,3,)</f>
        <v>1.5720000000000001</v>
      </c>
      <c r="L15" s="20">
        <f>VLOOKUP(I15,'US-STOCKS'!B:E,4,)</f>
        <v>0.22684399999999993</v>
      </c>
      <c r="P15" s="23" t="s">
        <v>74</v>
      </c>
      <c r="Q15" s="21">
        <f>VLOOKUP(P15,'UK-STOCKS'!B:E,2,)</f>
        <v>0.6</v>
      </c>
      <c r="R15" s="20">
        <f>VLOOKUP(P15,'UK-STOCKS'!B:E,3,)</f>
        <v>2.5099999999999998</v>
      </c>
      <c r="S15" s="20">
        <f>VLOOKUP(P15,'UK-STOCKS'!B:E,4,)</f>
        <v>1.1059999999999999</v>
      </c>
    </row>
    <row r="16" spans="2:19" x14ac:dyDescent="0.2">
      <c r="B16" s="23"/>
      <c r="C16" s="21" t="e">
        <f>VLOOKUP(B16,STOCKS!B:E,2,)</f>
        <v>#N/A</v>
      </c>
      <c r="D16" s="20" t="e">
        <f>VLOOKUP(B16,STOCKS!B:E,3,)</f>
        <v>#N/A</v>
      </c>
      <c r="E16" s="20" t="e">
        <f>VLOOKUP(B16,STOCKS!B:E,4,)</f>
        <v>#N/A</v>
      </c>
      <c r="I16" s="23" t="s">
        <v>107</v>
      </c>
      <c r="J16" s="21">
        <f>VLOOKUP(I16,'US-STOCKS'!B:E,2,)</f>
        <v>0.47699999999999998</v>
      </c>
      <c r="K16" s="20">
        <f>VLOOKUP(I16,'US-STOCKS'!B:E,3,)</f>
        <v>1.5720000000000001</v>
      </c>
      <c r="L16" s="20">
        <f>VLOOKUP(I16,'US-STOCKS'!B:E,4,)</f>
        <v>0.22684399999999993</v>
      </c>
      <c r="P16" s="23" t="s">
        <v>74</v>
      </c>
      <c r="Q16" s="21">
        <f>VLOOKUP(P16,'UK-STOCKS'!B:E,2,)</f>
        <v>0.6</v>
      </c>
      <c r="R16" s="20">
        <f>VLOOKUP(P16,'UK-STOCKS'!B:E,3,)</f>
        <v>2.5099999999999998</v>
      </c>
      <c r="S16" s="20">
        <f>VLOOKUP(P16,'UK-STOCKS'!B:E,4,)</f>
        <v>1.1059999999999999</v>
      </c>
    </row>
    <row r="17" spans="2:19" x14ac:dyDescent="0.2">
      <c r="B17" s="23"/>
      <c r="C17" s="21" t="e">
        <f>VLOOKUP(B17,STOCKS!B:E,2,)</f>
        <v>#N/A</v>
      </c>
      <c r="D17" s="20" t="e">
        <f>VLOOKUP(B17,STOCKS!B:E,3,)</f>
        <v>#N/A</v>
      </c>
      <c r="E17" s="20" t="e">
        <f>VLOOKUP(B17,STOCKS!B:E,4,)</f>
        <v>#N/A</v>
      </c>
      <c r="I17" s="23" t="s">
        <v>107</v>
      </c>
      <c r="J17" s="21">
        <f>VLOOKUP(I17,'US-STOCKS'!B:E,2,)</f>
        <v>0.47699999999999998</v>
      </c>
      <c r="K17" s="20">
        <f>VLOOKUP(I17,'US-STOCKS'!B:E,3,)</f>
        <v>1.5720000000000001</v>
      </c>
      <c r="L17" s="20">
        <f>VLOOKUP(I17,'US-STOCKS'!B:E,4,)</f>
        <v>0.22684399999999993</v>
      </c>
      <c r="P17" s="23" t="s">
        <v>74</v>
      </c>
      <c r="Q17" s="21">
        <f>VLOOKUP(P17,'UK-STOCKS'!B:E,2,)</f>
        <v>0.6</v>
      </c>
      <c r="R17" s="20">
        <f>VLOOKUP(P17,'UK-STOCKS'!B:E,3,)</f>
        <v>2.5099999999999998</v>
      </c>
      <c r="S17" s="20">
        <f>VLOOKUP(P17,'UK-STOCKS'!B:E,4,)</f>
        <v>1.1059999999999999</v>
      </c>
    </row>
    <row r="18" spans="2:19" x14ac:dyDescent="0.2">
      <c r="B18" s="23"/>
      <c r="C18" s="21" t="e">
        <f>VLOOKUP(B18,STOCKS!B:E,2,)</f>
        <v>#N/A</v>
      </c>
      <c r="D18" s="20" t="e">
        <f>VLOOKUP(B18,STOCKS!B:E,3,)</f>
        <v>#N/A</v>
      </c>
      <c r="E18" s="20" t="e">
        <f>VLOOKUP(B18,STOCKS!B:E,4,)</f>
        <v>#N/A</v>
      </c>
      <c r="I18" s="23" t="s">
        <v>107</v>
      </c>
      <c r="J18" s="21">
        <f>VLOOKUP(I18,'US-STOCKS'!B:E,2,)</f>
        <v>0.47699999999999998</v>
      </c>
      <c r="K18" s="20">
        <f>VLOOKUP(I18,'US-STOCKS'!B:E,3,)</f>
        <v>1.5720000000000001</v>
      </c>
      <c r="L18" s="20">
        <f>VLOOKUP(I18,'US-STOCKS'!B:E,4,)</f>
        <v>0.22684399999999993</v>
      </c>
      <c r="P18" s="23" t="s">
        <v>74</v>
      </c>
      <c r="Q18" s="21">
        <f>VLOOKUP(P18,'UK-STOCKS'!B:E,2,)</f>
        <v>0.6</v>
      </c>
      <c r="R18" s="20">
        <f>VLOOKUP(P18,'UK-STOCKS'!B:E,3,)</f>
        <v>2.5099999999999998</v>
      </c>
      <c r="S18" s="20">
        <f>VLOOKUP(P18,'UK-STOCKS'!B:E,4,)</f>
        <v>1.1059999999999999</v>
      </c>
    </row>
    <row r="19" spans="2:19" x14ac:dyDescent="0.2">
      <c r="B19" s="23"/>
      <c r="C19" s="21" t="e">
        <f>VLOOKUP(B19,STOCKS!B:E,2,)</f>
        <v>#N/A</v>
      </c>
      <c r="D19" s="20" t="e">
        <f>VLOOKUP(B19,STOCKS!B:E,3,)</f>
        <v>#N/A</v>
      </c>
      <c r="E19" s="20" t="e">
        <f>VLOOKUP(B19,STOCKS!B:E,4,)</f>
        <v>#N/A</v>
      </c>
      <c r="I19" s="23" t="s">
        <v>107</v>
      </c>
      <c r="J19" s="21">
        <f>VLOOKUP(I19,'US-STOCKS'!B:E,2,)</f>
        <v>0.47699999999999998</v>
      </c>
      <c r="K19" s="20">
        <f>VLOOKUP(I19,'US-STOCKS'!B:E,3,)</f>
        <v>1.5720000000000001</v>
      </c>
      <c r="L19" s="20">
        <f>VLOOKUP(I19,'US-STOCKS'!B:E,4,)</f>
        <v>0.22684399999999993</v>
      </c>
      <c r="P19" s="23" t="s">
        <v>74</v>
      </c>
      <c r="Q19" s="21">
        <f>VLOOKUP(P19,'UK-STOCKS'!B:E,2,)</f>
        <v>0.6</v>
      </c>
      <c r="R19" s="20">
        <f>VLOOKUP(P19,'UK-STOCKS'!B:E,3,)</f>
        <v>2.5099999999999998</v>
      </c>
      <c r="S19" s="20">
        <f>VLOOKUP(P19,'UK-STOCKS'!B:E,4,)</f>
        <v>1.1059999999999999</v>
      </c>
    </row>
    <row r="22" spans="2:19" x14ac:dyDescent="0.2">
      <c r="C22"/>
      <c r="D22"/>
      <c r="E22"/>
    </row>
    <row r="23" spans="2:19" x14ac:dyDescent="0.2">
      <c r="C23"/>
      <c r="D23"/>
      <c r="E23"/>
    </row>
    <row r="24" spans="2:19" x14ac:dyDescent="0.2">
      <c r="C24"/>
      <c r="D24"/>
      <c r="E24"/>
    </row>
    <row r="25" spans="2:19" x14ac:dyDescent="0.2">
      <c r="C25"/>
      <c r="D25"/>
      <c r="E25"/>
    </row>
    <row r="26" spans="2:19" x14ac:dyDescent="0.2">
      <c r="C26"/>
      <c r="D26"/>
      <c r="E26"/>
    </row>
    <row r="27" spans="2:19" x14ac:dyDescent="0.2">
      <c r="C27"/>
      <c r="D27"/>
      <c r="E27"/>
    </row>
    <row r="28" spans="2:19" x14ac:dyDescent="0.2">
      <c r="C28"/>
      <c r="D28"/>
      <c r="E28"/>
    </row>
    <row r="29" spans="2:19" x14ac:dyDescent="0.2">
      <c r="C29"/>
      <c r="D29"/>
      <c r="E29"/>
    </row>
    <row r="30" spans="2:19" x14ac:dyDescent="0.2">
      <c r="C30"/>
      <c r="D30"/>
      <c r="E30"/>
    </row>
    <row r="31" spans="2:19" x14ac:dyDescent="0.2">
      <c r="C31"/>
      <c r="D31"/>
      <c r="E31"/>
    </row>
    <row r="32" spans="2:19" x14ac:dyDescent="0.2">
      <c r="C32"/>
      <c r="D32"/>
      <c r="E32"/>
    </row>
    <row r="33" spans="3:5" x14ac:dyDescent="0.2">
      <c r="C33"/>
      <c r="D33"/>
      <c r="E33"/>
    </row>
    <row r="34" spans="3:5" x14ac:dyDescent="0.2">
      <c r="C34"/>
      <c r="D34"/>
      <c r="E34"/>
    </row>
    <row r="35" spans="3:5" x14ac:dyDescent="0.2">
      <c r="C35"/>
      <c r="D35"/>
      <c r="E35"/>
    </row>
    <row r="36" spans="3:5" x14ac:dyDescent="0.2">
      <c r="C36"/>
      <c r="D36"/>
      <c r="E36"/>
    </row>
    <row r="37" spans="3:5" x14ac:dyDescent="0.2">
      <c r="C37"/>
      <c r="D37"/>
      <c r="E37"/>
    </row>
    <row r="38" spans="3:5" x14ac:dyDescent="0.2">
      <c r="C38"/>
      <c r="D38"/>
      <c r="E38"/>
    </row>
    <row r="39" spans="3:5" x14ac:dyDescent="0.2">
      <c r="C39"/>
      <c r="D39"/>
      <c r="E39"/>
    </row>
    <row r="40" spans="3:5" x14ac:dyDescent="0.2">
      <c r="C40"/>
      <c r="D40"/>
      <c r="E40"/>
    </row>
    <row r="41" spans="3:5" x14ac:dyDescent="0.2">
      <c r="C41"/>
      <c r="D41"/>
      <c r="E41"/>
    </row>
  </sheetData>
  <mergeCells count="3">
    <mergeCell ref="B2:E2"/>
    <mergeCell ref="I2:L2"/>
    <mergeCell ref="P2:S2"/>
  </mergeCells>
  <hyperlinks>
    <hyperlink ref="B8" r:id="rId1" display="https://chartink.com/stocks/TECHM.html" xr:uid="{9D21B9A6-869D-9245-80B0-FF9D5592B053}"/>
    <hyperlink ref="B9" r:id="rId2" display="https://chartink.com/stocks/TORNTPHARM.html" xr:uid="{AF7BCF25-EA38-E247-80C1-048ED93ED7D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57"/>
  <sheetViews>
    <sheetView showGridLines="0" topLeftCell="A12" workbookViewId="0">
      <selection activeCell="D41" sqref="D41"/>
    </sheetView>
  </sheetViews>
  <sheetFormatPr baseColWidth="10" defaultColWidth="9.1640625" defaultRowHeight="15" x14ac:dyDescent="0.2"/>
  <cols>
    <col min="1" max="1" width="9.1640625" style="2"/>
    <col min="2" max="2" width="14.5" style="1" bestFit="1" customWidth="1"/>
    <col min="3" max="3" width="13.5" style="1" bestFit="1" customWidth="1"/>
    <col min="4" max="4" width="14.6640625" style="10" bestFit="1" customWidth="1"/>
    <col min="5" max="5" width="6.33203125" style="6" bestFit="1" customWidth="1"/>
    <col min="6" max="16384" width="9.1640625" style="2"/>
  </cols>
  <sheetData>
    <row r="1" spans="2:5" x14ac:dyDescent="0.2">
      <c r="B1" s="65" t="s">
        <v>4</v>
      </c>
      <c r="C1" s="66"/>
      <c r="D1" s="66"/>
      <c r="E1" s="67"/>
    </row>
    <row r="2" spans="2:5" s="3" customFormat="1" ht="30" x14ac:dyDescent="0.2">
      <c r="B2" s="11" t="s">
        <v>3</v>
      </c>
      <c r="C2" s="4" t="s">
        <v>1</v>
      </c>
      <c r="D2" s="8" t="s">
        <v>0</v>
      </c>
      <c r="E2" s="12" t="s">
        <v>2</v>
      </c>
    </row>
    <row r="3" spans="2:5" x14ac:dyDescent="0.2">
      <c r="B3" s="17" t="s">
        <v>50</v>
      </c>
      <c r="C3" s="5">
        <v>0.73329999999999995</v>
      </c>
      <c r="D3" s="9">
        <v>11.49</v>
      </c>
      <c r="E3" s="13">
        <f t="shared" ref="E3:E34" si="0">((1*C3)*D3)-(((100%-C3)*(1)))</f>
        <v>8.1589169999999989</v>
      </c>
    </row>
    <row r="4" spans="2:5" x14ac:dyDescent="0.2">
      <c r="B4" s="17" t="s">
        <v>10</v>
      </c>
      <c r="C4" s="5">
        <v>0.78949999999999998</v>
      </c>
      <c r="D4" s="9">
        <v>7.5890000000000004</v>
      </c>
      <c r="E4" s="13">
        <f t="shared" si="0"/>
        <v>5.7810155000000005</v>
      </c>
    </row>
    <row r="5" spans="2:5" x14ac:dyDescent="0.2">
      <c r="B5" s="17" t="s">
        <v>19</v>
      </c>
      <c r="C5" s="5">
        <v>0.75</v>
      </c>
      <c r="D5" s="9">
        <v>5.8970000000000002</v>
      </c>
      <c r="E5" s="13">
        <f t="shared" si="0"/>
        <v>4.1727500000000006</v>
      </c>
    </row>
    <row r="6" spans="2:5" x14ac:dyDescent="0.2">
      <c r="B6" s="17" t="s">
        <v>47</v>
      </c>
      <c r="C6" s="5">
        <v>0.57140000000000002</v>
      </c>
      <c r="D6" s="9">
        <v>5.2370000000000001</v>
      </c>
      <c r="E6" s="13">
        <f t="shared" si="0"/>
        <v>2.5638218000000004</v>
      </c>
    </row>
    <row r="7" spans="2:5" x14ac:dyDescent="0.2">
      <c r="B7" s="17" t="s">
        <v>53</v>
      </c>
      <c r="C7" s="5">
        <v>0.65</v>
      </c>
      <c r="D7" s="9">
        <v>3.25</v>
      </c>
      <c r="E7" s="13">
        <f t="shared" si="0"/>
        <v>1.7625000000000002</v>
      </c>
    </row>
    <row r="8" spans="2:5" x14ac:dyDescent="0.2">
      <c r="B8" s="17" t="s">
        <v>44</v>
      </c>
      <c r="C8" s="5">
        <v>0.71430000000000005</v>
      </c>
      <c r="D8" s="9">
        <v>2.8170000000000002</v>
      </c>
      <c r="E8" s="13">
        <f t="shared" si="0"/>
        <v>1.7264831000000003</v>
      </c>
    </row>
    <row r="9" spans="2:5" x14ac:dyDescent="0.2">
      <c r="B9" s="17" t="s">
        <v>36</v>
      </c>
      <c r="C9" s="5">
        <v>0.58819999999999995</v>
      </c>
      <c r="D9" s="9">
        <v>3.6120000000000001</v>
      </c>
      <c r="E9" s="13">
        <f t="shared" si="0"/>
        <v>1.7127783999999999</v>
      </c>
    </row>
    <row r="10" spans="2:5" x14ac:dyDescent="0.2">
      <c r="B10" s="17" t="s">
        <v>12</v>
      </c>
      <c r="C10" s="5">
        <v>0.68420000000000003</v>
      </c>
      <c r="D10" s="9">
        <v>2.581</v>
      </c>
      <c r="E10" s="13">
        <f t="shared" si="0"/>
        <v>1.4501202000000002</v>
      </c>
    </row>
    <row r="11" spans="2:5" x14ac:dyDescent="0.2">
      <c r="B11" s="17" t="s">
        <v>40</v>
      </c>
      <c r="C11" s="5">
        <v>0.625</v>
      </c>
      <c r="D11" s="9">
        <v>2.867</v>
      </c>
      <c r="E11" s="13">
        <f t="shared" si="0"/>
        <v>1.4168750000000001</v>
      </c>
    </row>
    <row r="12" spans="2:5" x14ac:dyDescent="0.2">
      <c r="B12" s="17" t="s">
        <v>38</v>
      </c>
      <c r="C12" s="5">
        <v>0.66669999999999996</v>
      </c>
      <c r="D12" s="9">
        <v>2.4510000000000001</v>
      </c>
      <c r="E12" s="13">
        <f t="shared" si="0"/>
        <v>1.3007816999999999</v>
      </c>
    </row>
    <row r="13" spans="2:5" x14ac:dyDescent="0.2">
      <c r="B13" s="17" t="s">
        <v>35</v>
      </c>
      <c r="C13" s="5">
        <v>0.61539999999999995</v>
      </c>
      <c r="D13" s="9">
        <v>2.5680000000000001</v>
      </c>
      <c r="E13" s="13">
        <f t="shared" si="0"/>
        <v>1.1957471999999998</v>
      </c>
    </row>
    <row r="14" spans="2:5" x14ac:dyDescent="0.2">
      <c r="B14" s="17" t="s">
        <v>39</v>
      </c>
      <c r="C14" s="5">
        <v>0.6</v>
      </c>
      <c r="D14" s="9">
        <v>2.645</v>
      </c>
      <c r="E14" s="13">
        <f t="shared" si="0"/>
        <v>1.1869999999999998</v>
      </c>
    </row>
    <row r="15" spans="2:5" x14ac:dyDescent="0.2">
      <c r="B15" s="17" t="s">
        <v>34</v>
      </c>
      <c r="C15" s="5">
        <v>0.6</v>
      </c>
      <c r="D15" s="9">
        <v>2.4300000000000002</v>
      </c>
      <c r="E15" s="13">
        <f t="shared" si="0"/>
        <v>1.0579999999999998</v>
      </c>
    </row>
    <row r="16" spans="2:5" x14ac:dyDescent="0.2">
      <c r="B16" s="17" t="s">
        <v>46</v>
      </c>
      <c r="C16" s="5">
        <v>0.66669999999999996</v>
      </c>
      <c r="D16" s="9">
        <v>2.0390000000000001</v>
      </c>
      <c r="E16" s="13">
        <f t="shared" si="0"/>
        <v>1.0261013000000001</v>
      </c>
    </row>
    <row r="17" spans="2:5" x14ac:dyDescent="0.2">
      <c r="B17" s="17" t="s">
        <v>5</v>
      </c>
      <c r="C17" s="5">
        <v>0.55000000000000004</v>
      </c>
      <c r="D17" s="9">
        <v>2.6019999999999999</v>
      </c>
      <c r="E17" s="13">
        <f t="shared" si="0"/>
        <v>0.98110000000000008</v>
      </c>
    </row>
    <row r="18" spans="2:5" x14ac:dyDescent="0.2">
      <c r="B18" s="17" t="s">
        <v>45</v>
      </c>
      <c r="C18" s="5">
        <v>0.6</v>
      </c>
      <c r="D18" s="9">
        <v>2.2490000000000001</v>
      </c>
      <c r="E18" s="13">
        <f t="shared" si="0"/>
        <v>0.94939999999999991</v>
      </c>
    </row>
    <row r="19" spans="2:5" x14ac:dyDescent="0.2">
      <c r="B19" s="17" t="s">
        <v>26</v>
      </c>
      <c r="C19" s="5">
        <v>0.58620000000000005</v>
      </c>
      <c r="D19" s="9">
        <v>2.3090000000000002</v>
      </c>
      <c r="E19" s="13">
        <f t="shared" si="0"/>
        <v>0.93973580000000023</v>
      </c>
    </row>
    <row r="20" spans="2:5" x14ac:dyDescent="0.2">
      <c r="B20" s="17" t="s">
        <v>56</v>
      </c>
      <c r="C20" s="5">
        <v>0.55559999999999998</v>
      </c>
      <c r="D20" s="9">
        <v>2.472</v>
      </c>
      <c r="E20" s="13">
        <f t="shared" si="0"/>
        <v>0.92904319999999985</v>
      </c>
    </row>
    <row r="21" spans="2:5" x14ac:dyDescent="0.2">
      <c r="B21" s="17" t="s">
        <v>49</v>
      </c>
      <c r="C21" s="5">
        <v>0.5</v>
      </c>
      <c r="D21" s="9">
        <v>2.8</v>
      </c>
      <c r="E21" s="13">
        <f t="shared" si="0"/>
        <v>0.89999999999999991</v>
      </c>
    </row>
    <row r="22" spans="2:5" x14ac:dyDescent="0.2">
      <c r="B22" s="17" t="s">
        <v>17</v>
      </c>
      <c r="C22" s="5">
        <v>0.6</v>
      </c>
      <c r="D22" s="9">
        <v>2.1509999999999998</v>
      </c>
      <c r="E22" s="13">
        <f t="shared" si="0"/>
        <v>0.89059999999999973</v>
      </c>
    </row>
    <row r="23" spans="2:5" x14ac:dyDescent="0.2">
      <c r="B23" s="17" t="s">
        <v>22</v>
      </c>
      <c r="C23" s="5">
        <v>0.53849999999999998</v>
      </c>
      <c r="D23" s="9">
        <v>2.456</v>
      </c>
      <c r="E23" s="13">
        <f t="shared" si="0"/>
        <v>0.86105599999999982</v>
      </c>
    </row>
    <row r="24" spans="2:5" x14ac:dyDescent="0.2">
      <c r="B24" s="17" t="s">
        <v>20</v>
      </c>
      <c r="C24" s="5">
        <v>0.52629999999999999</v>
      </c>
      <c r="D24" s="9">
        <v>2.3610000000000002</v>
      </c>
      <c r="E24" s="13">
        <f t="shared" si="0"/>
        <v>0.76889430000000014</v>
      </c>
    </row>
    <row r="25" spans="2:5" x14ac:dyDescent="0.2">
      <c r="B25" s="17" t="s">
        <v>15</v>
      </c>
      <c r="C25" s="5">
        <v>0.55559999999999998</v>
      </c>
      <c r="D25" s="9">
        <v>2.17</v>
      </c>
      <c r="E25" s="13">
        <f t="shared" si="0"/>
        <v>0.76125199999999993</v>
      </c>
    </row>
    <row r="26" spans="2:5" x14ac:dyDescent="0.2">
      <c r="B26" s="17" t="s">
        <v>55</v>
      </c>
      <c r="C26" s="5">
        <v>0.5</v>
      </c>
      <c r="D26" s="9">
        <v>2.4889999999999999</v>
      </c>
      <c r="E26" s="13">
        <f t="shared" si="0"/>
        <v>0.74449999999999994</v>
      </c>
    </row>
    <row r="27" spans="2:5" x14ac:dyDescent="0.2">
      <c r="B27" s="17" t="s">
        <v>43</v>
      </c>
      <c r="C27" s="5">
        <v>0.64290000000000003</v>
      </c>
      <c r="D27" s="9">
        <v>1.635</v>
      </c>
      <c r="E27" s="13">
        <f t="shared" si="0"/>
        <v>0.69404149999999998</v>
      </c>
    </row>
    <row r="28" spans="2:5" x14ac:dyDescent="0.2">
      <c r="B28" s="17" t="s">
        <v>37</v>
      </c>
      <c r="C28" s="5">
        <v>0.67859999999999998</v>
      </c>
      <c r="D28" s="9">
        <v>1.4710000000000001</v>
      </c>
      <c r="E28" s="13">
        <f t="shared" si="0"/>
        <v>0.67682059999999999</v>
      </c>
    </row>
    <row r="29" spans="2:5" x14ac:dyDescent="0.2">
      <c r="B29" s="17" t="s">
        <v>21</v>
      </c>
      <c r="C29" s="5">
        <v>0.64710000000000001</v>
      </c>
      <c r="D29" s="9">
        <v>1.581</v>
      </c>
      <c r="E29" s="13">
        <f t="shared" si="0"/>
        <v>0.67016509999999996</v>
      </c>
    </row>
    <row r="30" spans="2:5" x14ac:dyDescent="0.2">
      <c r="B30" s="17" t="s">
        <v>57</v>
      </c>
      <c r="C30" s="5">
        <v>0.5</v>
      </c>
      <c r="D30" s="9">
        <v>2.3220000000000001</v>
      </c>
      <c r="E30" s="13">
        <f t="shared" si="0"/>
        <v>0.66100000000000003</v>
      </c>
    </row>
    <row r="31" spans="2:5" x14ac:dyDescent="0.2">
      <c r="B31" s="17" t="s">
        <v>28</v>
      </c>
      <c r="C31" s="5">
        <v>0.5484</v>
      </c>
      <c r="D31" s="9">
        <v>2.008</v>
      </c>
      <c r="E31" s="13">
        <f t="shared" si="0"/>
        <v>0.64958720000000003</v>
      </c>
    </row>
    <row r="32" spans="2:5" x14ac:dyDescent="0.2">
      <c r="B32" s="17" t="s">
        <v>32</v>
      </c>
      <c r="C32" s="5">
        <v>0.52170000000000005</v>
      </c>
      <c r="D32" s="9">
        <v>2.0979999999999999</v>
      </c>
      <c r="E32" s="13">
        <f t="shared" si="0"/>
        <v>0.61622660000000007</v>
      </c>
    </row>
    <row r="33" spans="2:5" x14ac:dyDescent="0.2">
      <c r="B33" s="17" t="s">
        <v>13</v>
      </c>
      <c r="C33" s="5">
        <v>0.45450000000000002</v>
      </c>
      <c r="D33" s="9">
        <v>2.5369999999999999</v>
      </c>
      <c r="E33" s="13">
        <f t="shared" si="0"/>
        <v>0.60756650000000001</v>
      </c>
    </row>
    <row r="34" spans="2:5" x14ac:dyDescent="0.2">
      <c r="B34" s="17" t="s">
        <v>6</v>
      </c>
      <c r="C34" s="5">
        <v>0.46</v>
      </c>
      <c r="D34" s="9">
        <v>2.48</v>
      </c>
      <c r="E34" s="13">
        <f t="shared" si="0"/>
        <v>0.6008</v>
      </c>
    </row>
    <row r="35" spans="2:5" x14ac:dyDescent="0.2">
      <c r="B35" s="17" t="s">
        <v>27</v>
      </c>
      <c r="C35" s="5">
        <v>0.52380000000000004</v>
      </c>
      <c r="D35" s="9">
        <v>2.008</v>
      </c>
      <c r="E35" s="13">
        <f t="shared" ref="E35:E57" si="1">((1*C35)*D35)-(((100%-C35)*(1)))</f>
        <v>0.57559040000000006</v>
      </c>
    </row>
    <row r="36" spans="2:5" x14ac:dyDescent="0.2">
      <c r="B36" s="17" t="s">
        <v>51</v>
      </c>
      <c r="C36" s="5">
        <v>0.54169999999999996</v>
      </c>
      <c r="D36" s="9">
        <v>1.9059999999999999</v>
      </c>
      <c r="E36" s="13">
        <f t="shared" si="1"/>
        <v>0.57418019999999992</v>
      </c>
    </row>
    <row r="37" spans="2:5" x14ac:dyDescent="0.2">
      <c r="B37" s="17" t="s">
        <v>31</v>
      </c>
      <c r="C37" s="5">
        <v>0.57140000000000002</v>
      </c>
      <c r="D37" s="9">
        <v>1.7470000000000001</v>
      </c>
      <c r="E37" s="13">
        <f t="shared" si="1"/>
        <v>0.56963580000000014</v>
      </c>
    </row>
    <row r="38" spans="2:5" x14ac:dyDescent="0.2">
      <c r="B38" s="17" t="s">
        <v>33</v>
      </c>
      <c r="C38" s="5">
        <v>0.52</v>
      </c>
      <c r="D38" s="9">
        <v>1.984</v>
      </c>
      <c r="E38" s="13">
        <f t="shared" si="1"/>
        <v>0.55167999999999995</v>
      </c>
    </row>
    <row r="39" spans="2:5" x14ac:dyDescent="0.2">
      <c r="B39" s="17" t="s">
        <v>9</v>
      </c>
      <c r="C39" s="5">
        <v>0.6</v>
      </c>
      <c r="D39" s="9">
        <v>1.5820000000000001</v>
      </c>
      <c r="E39" s="13">
        <f t="shared" si="1"/>
        <v>0.54920000000000002</v>
      </c>
    </row>
    <row r="40" spans="2:5" x14ac:dyDescent="0.2">
      <c r="B40" s="17" t="s">
        <v>11</v>
      </c>
      <c r="C40" s="5">
        <v>0.5625</v>
      </c>
      <c r="D40" s="9">
        <v>1.7490000000000001</v>
      </c>
      <c r="E40" s="13">
        <f t="shared" si="1"/>
        <v>0.54631250000000009</v>
      </c>
    </row>
    <row r="41" spans="2:5" x14ac:dyDescent="0.2">
      <c r="B41" s="17" t="s">
        <v>58</v>
      </c>
      <c r="C41" s="5">
        <v>0.46150000000000002</v>
      </c>
      <c r="D41" s="9">
        <v>2.327</v>
      </c>
      <c r="E41" s="13">
        <f t="shared" si="1"/>
        <v>0.53541050000000001</v>
      </c>
    </row>
    <row r="42" spans="2:5" x14ac:dyDescent="0.2">
      <c r="B42" s="17" t="s">
        <v>25</v>
      </c>
      <c r="C42" s="5">
        <v>0.6</v>
      </c>
      <c r="D42" s="9">
        <v>1.552</v>
      </c>
      <c r="E42" s="13">
        <f t="shared" si="1"/>
        <v>0.53120000000000001</v>
      </c>
    </row>
    <row r="43" spans="2:5" x14ac:dyDescent="0.2">
      <c r="B43" s="17" t="s">
        <v>52</v>
      </c>
      <c r="C43" s="5">
        <v>0.53849999999999998</v>
      </c>
      <c r="D43" s="9">
        <v>1.8</v>
      </c>
      <c r="E43" s="13">
        <f t="shared" si="1"/>
        <v>0.50779999999999992</v>
      </c>
    </row>
    <row r="44" spans="2:5" x14ac:dyDescent="0.2">
      <c r="B44" s="17" t="s">
        <v>29</v>
      </c>
      <c r="C44" s="5">
        <v>0.5</v>
      </c>
      <c r="D44" s="9">
        <v>2.008</v>
      </c>
      <c r="E44" s="13">
        <f t="shared" si="1"/>
        <v>0.504</v>
      </c>
    </row>
    <row r="45" spans="2:5" x14ac:dyDescent="0.2">
      <c r="B45" s="17" t="s">
        <v>59</v>
      </c>
      <c r="C45" s="5">
        <v>0.48280000000000001</v>
      </c>
      <c r="D45" s="9">
        <v>2.089</v>
      </c>
      <c r="E45" s="13">
        <f t="shared" si="1"/>
        <v>0.49136919999999995</v>
      </c>
    </row>
    <row r="46" spans="2:5" x14ac:dyDescent="0.2">
      <c r="B46" s="17" t="s">
        <v>41</v>
      </c>
      <c r="C46" s="5">
        <v>0.52939999999999998</v>
      </c>
      <c r="D46" s="9">
        <v>1.784</v>
      </c>
      <c r="E46" s="13">
        <f t="shared" si="1"/>
        <v>0.47384959999999998</v>
      </c>
    </row>
    <row r="47" spans="2:5" x14ac:dyDescent="0.2">
      <c r="B47" s="17" t="s">
        <v>7</v>
      </c>
      <c r="C47" s="5">
        <v>0.40910000000000002</v>
      </c>
      <c r="D47" s="9">
        <v>2.5569999999999999</v>
      </c>
      <c r="E47" s="13">
        <f t="shared" si="1"/>
        <v>0.45516869999999998</v>
      </c>
    </row>
    <row r="48" spans="2:5" x14ac:dyDescent="0.2">
      <c r="B48" s="17" t="s">
        <v>16</v>
      </c>
      <c r="C48" s="5">
        <v>0.58819999999999995</v>
      </c>
      <c r="D48" s="9">
        <v>1.448</v>
      </c>
      <c r="E48" s="13">
        <f t="shared" si="1"/>
        <v>0.43991359999999979</v>
      </c>
    </row>
    <row r="49" spans="2:5" x14ac:dyDescent="0.2">
      <c r="B49" s="17" t="s">
        <v>18</v>
      </c>
      <c r="C49" s="5">
        <v>0.60980000000000001</v>
      </c>
      <c r="D49" s="9">
        <v>1.3540000000000001</v>
      </c>
      <c r="E49" s="13">
        <f t="shared" si="1"/>
        <v>0.43546920000000011</v>
      </c>
    </row>
    <row r="50" spans="2:5" x14ac:dyDescent="0.2">
      <c r="B50" s="17" t="s">
        <v>30</v>
      </c>
      <c r="C50" s="5">
        <v>0.51429999999999998</v>
      </c>
      <c r="D50" s="9">
        <v>1.7789999999999999</v>
      </c>
      <c r="E50" s="13">
        <f t="shared" si="1"/>
        <v>0.42923969999999989</v>
      </c>
    </row>
    <row r="51" spans="2:5" x14ac:dyDescent="0.2">
      <c r="B51" s="17" t="s">
        <v>14</v>
      </c>
      <c r="C51" s="5">
        <v>0.6</v>
      </c>
      <c r="D51" s="9">
        <v>1.359</v>
      </c>
      <c r="E51" s="13">
        <f t="shared" si="1"/>
        <v>0.41539999999999999</v>
      </c>
    </row>
    <row r="52" spans="2:5" x14ac:dyDescent="0.2">
      <c r="B52" s="17" t="s">
        <v>54</v>
      </c>
      <c r="C52" s="5">
        <v>0.60870000000000002</v>
      </c>
      <c r="D52" s="9">
        <v>1.3049999999999999</v>
      </c>
      <c r="E52" s="13">
        <f t="shared" si="1"/>
        <v>0.40305349999999995</v>
      </c>
    </row>
    <row r="53" spans="2:5" x14ac:dyDescent="0.2">
      <c r="B53" s="17" t="s">
        <v>8</v>
      </c>
      <c r="C53" s="5">
        <v>0.57140000000000002</v>
      </c>
      <c r="D53" s="9">
        <v>1.444</v>
      </c>
      <c r="E53" s="13">
        <f t="shared" si="1"/>
        <v>0.39650160000000001</v>
      </c>
    </row>
    <row r="54" spans="2:5" x14ac:dyDescent="0.2">
      <c r="B54" s="17" t="s">
        <v>42</v>
      </c>
      <c r="C54" s="5">
        <v>0.56520000000000004</v>
      </c>
      <c r="D54" s="9">
        <v>1.45</v>
      </c>
      <c r="E54" s="13">
        <f t="shared" si="1"/>
        <v>0.38474000000000008</v>
      </c>
    </row>
    <row r="55" spans="2:5" x14ac:dyDescent="0.2">
      <c r="B55" s="17" t="s">
        <v>24</v>
      </c>
      <c r="C55" s="5">
        <v>0.5333</v>
      </c>
      <c r="D55" s="9">
        <v>1.56</v>
      </c>
      <c r="E55" s="13">
        <f t="shared" si="1"/>
        <v>0.36524800000000002</v>
      </c>
    </row>
    <row r="56" spans="2:5" x14ac:dyDescent="0.2">
      <c r="B56" s="17" t="s">
        <v>48</v>
      </c>
      <c r="C56" s="5">
        <v>0.5</v>
      </c>
      <c r="D56" s="9">
        <v>1.694</v>
      </c>
      <c r="E56" s="13">
        <f t="shared" si="1"/>
        <v>0.34699999999999998</v>
      </c>
    </row>
    <row r="57" spans="2:5" ht="16" thickBot="1" x14ac:dyDescent="0.25">
      <c r="B57" s="18" t="s">
        <v>23</v>
      </c>
      <c r="C57" s="14">
        <v>0.57579999999999998</v>
      </c>
      <c r="D57" s="15">
        <v>1.339</v>
      </c>
      <c r="E57" s="16">
        <f t="shared" si="1"/>
        <v>0.34679619999999989</v>
      </c>
    </row>
  </sheetData>
  <autoFilter ref="B2:E57" xr:uid="{00000000-0009-0000-0000-000001000000}">
    <sortState xmlns:xlrd2="http://schemas.microsoft.com/office/spreadsheetml/2017/richdata2" ref="B3:E57">
      <sortCondition descending="1" ref="E2:E57"/>
    </sortState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A930-D706-4147-AFC6-A1F1F52C2EAE}">
  <dimension ref="B1:E57"/>
  <sheetViews>
    <sheetView showGridLines="0" workbookViewId="0">
      <selection activeCell="B5" sqref="B5"/>
    </sheetView>
  </sheetViews>
  <sheetFormatPr baseColWidth="10" defaultColWidth="9.1640625" defaultRowHeight="15" x14ac:dyDescent="0.2"/>
  <cols>
    <col min="1" max="1" width="9.1640625" style="2"/>
    <col min="2" max="2" width="14.5" style="1" bestFit="1" customWidth="1"/>
    <col min="3" max="3" width="13.5" style="1" bestFit="1" customWidth="1"/>
    <col min="4" max="4" width="14.6640625" style="10" bestFit="1" customWidth="1"/>
    <col min="5" max="5" width="6.33203125" style="6" bestFit="1" customWidth="1"/>
    <col min="6" max="16384" width="9.1640625" style="2"/>
  </cols>
  <sheetData>
    <row r="1" spans="2:5" x14ac:dyDescent="0.2">
      <c r="B1" s="65" t="s">
        <v>4</v>
      </c>
      <c r="C1" s="66"/>
      <c r="D1" s="66"/>
      <c r="E1" s="67"/>
    </row>
    <row r="2" spans="2:5" s="3" customFormat="1" ht="30" x14ac:dyDescent="0.2">
      <c r="B2" s="11" t="s">
        <v>3</v>
      </c>
      <c r="C2" s="4" t="s">
        <v>1</v>
      </c>
      <c r="D2" s="8" t="s">
        <v>0</v>
      </c>
      <c r="E2" s="12" t="s">
        <v>2</v>
      </c>
    </row>
    <row r="3" spans="2:5" x14ac:dyDescent="0.2">
      <c r="B3" s="37" t="s">
        <v>107</v>
      </c>
      <c r="C3" s="5">
        <v>0.46339999999999998</v>
      </c>
      <c r="D3" s="9">
        <v>1.1499999999999999</v>
      </c>
      <c r="E3" s="53">
        <f t="shared" ref="E3:E41" si="0">((1*C3)*D3)-(((100%-C3)*(1)))</f>
        <v>-3.6900000000000821E-3</v>
      </c>
    </row>
    <row r="4" spans="2:5" x14ac:dyDescent="0.2">
      <c r="B4" s="37" t="s">
        <v>85</v>
      </c>
      <c r="C4" s="5">
        <v>0.53569999999999995</v>
      </c>
      <c r="D4" s="9">
        <v>1.669</v>
      </c>
      <c r="E4" s="53">
        <f t="shared" si="0"/>
        <v>0.42978329999999987</v>
      </c>
    </row>
    <row r="5" spans="2:5" x14ac:dyDescent="0.2">
      <c r="B5" s="37" t="s">
        <v>74</v>
      </c>
      <c r="C5" s="5">
        <v>0.6</v>
      </c>
      <c r="D5" s="9">
        <v>2.5099999999999998</v>
      </c>
      <c r="E5" s="53">
        <f t="shared" si="0"/>
        <v>1.1059999999999999</v>
      </c>
    </row>
    <row r="6" spans="2:5" x14ac:dyDescent="0.2">
      <c r="B6" s="37" t="s">
        <v>97</v>
      </c>
      <c r="C6" s="5">
        <v>0.5</v>
      </c>
      <c r="D6" s="9">
        <v>1.3919999999999999</v>
      </c>
      <c r="E6" s="53">
        <f t="shared" si="0"/>
        <v>0.19599999999999995</v>
      </c>
    </row>
    <row r="7" spans="2:5" x14ac:dyDescent="0.2">
      <c r="B7" s="37" t="s">
        <v>105</v>
      </c>
      <c r="C7" s="5">
        <v>0.46510000000000001</v>
      </c>
      <c r="D7" s="9">
        <v>1.2549999999999999</v>
      </c>
      <c r="E7" s="53">
        <f t="shared" si="0"/>
        <v>4.8800500000000024E-2</v>
      </c>
    </row>
    <row r="8" spans="2:5" x14ac:dyDescent="0.2">
      <c r="B8" s="37" t="s">
        <v>101</v>
      </c>
      <c r="C8" s="5">
        <v>0.375</v>
      </c>
      <c r="D8" s="9">
        <v>1.863</v>
      </c>
      <c r="E8" s="53">
        <f t="shared" si="0"/>
        <v>7.3625000000000052E-2</v>
      </c>
    </row>
    <row r="9" spans="2:5" x14ac:dyDescent="0.2">
      <c r="B9" s="37" t="s">
        <v>99</v>
      </c>
      <c r="C9" s="5">
        <v>0.46879999999999999</v>
      </c>
      <c r="D9" s="9">
        <v>1.478</v>
      </c>
      <c r="E9" s="53">
        <f t="shared" si="0"/>
        <v>0.16168640000000001</v>
      </c>
    </row>
    <row r="10" spans="2:5" x14ac:dyDescent="0.2">
      <c r="B10" s="37" t="s">
        <v>81</v>
      </c>
      <c r="C10" s="5">
        <v>0.4667</v>
      </c>
      <c r="D10" s="9">
        <v>2.1850000000000001</v>
      </c>
      <c r="E10" s="53">
        <f t="shared" si="0"/>
        <v>0.48643950000000002</v>
      </c>
    </row>
    <row r="11" spans="2:5" x14ac:dyDescent="0.2">
      <c r="B11" s="37" t="s">
        <v>76</v>
      </c>
      <c r="C11" s="5">
        <v>0.57689999999999997</v>
      </c>
      <c r="D11" s="9">
        <v>2.0259999999999998</v>
      </c>
      <c r="E11" s="53">
        <f t="shared" si="0"/>
        <v>0.74569939999999968</v>
      </c>
    </row>
    <row r="12" spans="2:5" x14ac:dyDescent="0.2">
      <c r="B12" s="37" t="s">
        <v>100</v>
      </c>
      <c r="C12" s="5">
        <v>0.43180000000000002</v>
      </c>
      <c r="D12" s="9">
        <v>1.62</v>
      </c>
      <c r="E12" s="53">
        <f t="shared" si="0"/>
        <v>0.13131599999999999</v>
      </c>
    </row>
    <row r="13" spans="2:5" x14ac:dyDescent="0.2">
      <c r="B13" s="37" t="s">
        <v>95</v>
      </c>
      <c r="C13" s="5">
        <v>0.52939999999999998</v>
      </c>
      <c r="D13" s="9">
        <v>1.32</v>
      </c>
      <c r="E13" s="53">
        <f t="shared" si="0"/>
        <v>0.22820799999999997</v>
      </c>
    </row>
    <row r="14" spans="2:5" x14ac:dyDescent="0.2">
      <c r="B14" s="37" t="s">
        <v>98</v>
      </c>
      <c r="C14" s="5">
        <v>0.52939999999999998</v>
      </c>
      <c r="D14" s="9">
        <v>1.2290000000000001</v>
      </c>
      <c r="E14" s="53">
        <f t="shared" si="0"/>
        <v>0.18003259999999999</v>
      </c>
    </row>
    <row r="15" spans="2:5" x14ac:dyDescent="0.2">
      <c r="B15" s="37" t="s">
        <v>88</v>
      </c>
      <c r="C15" s="5">
        <v>0.4667</v>
      </c>
      <c r="D15" s="9">
        <v>1.83</v>
      </c>
      <c r="E15" s="53">
        <f t="shared" si="0"/>
        <v>0.32076100000000007</v>
      </c>
    </row>
    <row r="16" spans="2:5" x14ac:dyDescent="0.2">
      <c r="B16" s="37" t="s">
        <v>89</v>
      </c>
      <c r="C16" s="5">
        <v>0.52780000000000005</v>
      </c>
      <c r="D16" s="9">
        <v>1.4770000000000001</v>
      </c>
      <c r="E16" s="53">
        <f t="shared" si="0"/>
        <v>0.30736060000000021</v>
      </c>
    </row>
    <row r="17" spans="2:5" x14ac:dyDescent="0.2">
      <c r="B17" s="37" t="s">
        <v>69</v>
      </c>
      <c r="C17" s="5">
        <v>0.68969999999999998</v>
      </c>
      <c r="D17" s="9">
        <v>5.4370000000000003</v>
      </c>
      <c r="E17" s="53">
        <f t="shared" si="0"/>
        <v>3.4395989</v>
      </c>
    </row>
    <row r="18" spans="2:5" x14ac:dyDescent="0.2">
      <c r="B18" s="37" t="s">
        <v>96</v>
      </c>
      <c r="C18" s="5">
        <v>0.53659999999999997</v>
      </c>
      <c r="D18" s="9">
        <v>1.288</v>
      </c>
      <c r="E18" s="53">
        <f t="shared" si="0"/>
        <v>0.22774079999999997</v>
      </c>
    </row>
    <row r="19" spans="2:5" x14ac:dyDescent="0.2">
      <c r="B19" s="37" t="s">
        <v>71</v>
      </c>
      <c r="C19" s="5">
        <v>0.56520000000000004</v>
      </c>
      <c r="D19" s="9">
        <v>3.44</v>
      </c>
      <c r="E19" s="53">
        <f t="shared" si="0"/>
        <v>1.5094880000000002</v>
      </c>
    </row>
    <row r="20" spans="2:5" x14ac:dyDescent="0.2">
      <c r="B20" s="37" t="s">
        <v>72</v>
      </c>
      <c r="C20" s="5">
        <v>0.69230000000000003</v>
      </c>
      <c r="D20" s="9">
        <v>2.4820000000000002</v>
      </c>
      <c r="E20" s="53">
        <f t="shared" si="0"/>
        <v>1.4105886000000001</v>
      </c>
    </row>
    <row r="21" spans="2:5" x14ac:dyDescent="0.2">
      <c r="B21" s="37" t="s">
        <v>70</v>
      </c>
      <c r="C21" s="5">
        <v>0.6</v>
      </c>
      <c r="D21" s="9">
        <v>5.875</v>
      </c>
      <c r="E21" s="53">
        <f t="shared" si="0"/>
        <v>3.125</v>
      </c>
    </row>
    <row r="22" spans="2:5" x14ac:dyDescent="0.2">
      <c r="B22" s="37" t="s">
        <v>80</v>
      </c>
      <c r="C22" s="5">
        <v>0.57689999999999997</v>
      </c>
      <c r="D22" s="9">
        <v>1.6990000000000001</v>
      </c>
      <c r="E22" s="53">
        <f t="shared" si="0"/>
        <v>0.55705309999999997</v>
      </c>
    </row>
    <row r="23" spans="2:5" x14ac:dyDescent="0.2">
      <c r="B23" s="37" t="s">
        <v>90</v>
      </c>
      <c r="C23" s="5">
        <v>0.52939999999999998</v>
      </c>
      <c r="D23" s="9">
        <v>1.413</v>
      </c>
      <c r="E23" s="53">
        <f t="shared" si="0"/>
        <v>0.27744219999999997</v>
      </c>
    </row>
    <row r="24" spans="2:5" x14ac:dyDescent="0.2">
      <c r="B24" s="37" t="s">
        <v>92</v>
      </c>
      <c r="C24" s="5">
        <v>0.56669999999999998</v>
      </c>
      <c r="D24" s="9">
        <v>1.2509999999999999</v>
      </c>
      <c r="E24" s="53">
        <f t="shared" si="0"/>
        <v>0.27564169999999988</v>
      </c>
    </row>
    <row r="25" spans="2:5" x14ac:dyDescent="0.2">
      <c r="B25" s="37" t="s">
        <v>104</v>
      </c>
      <c r="C25" s="5">
        <v>0.4884</v>
      </c>
      <c r="D25" s="9">
        <v>1.1639999999999999</v>
      </c>
      <c r="E25" s="53">
        <f t="shared" si="0"/>
        <v>5.6897599999999882E-2</v>
      </c>
    </row>
    <row r="26" spans="2:5" x14ac:dyDescent="0.2">
      <c r="B26" s="37" t="s">
        <v>75</v>
      </c>
      <c r="C26" s="5">
        <v>0.60470000000000002</v>
      </c>
      <c r="D26" s="9">
        <v>2.048</v>
      </c>
      <c r="E26" s="53">
        <f t="shared" si="0"/>
        <v>0.84312560000000003</v>
      </c>
    </row>
    <row r="27" spans="2:5" x14ac:dyDescent="0.2">
      <c r="B27" s="37" t="s">
        <v>77</v>
      </c>
      <c r="C27" s="5">
        <v>0.625</v>
      </c>
      <c r="D27" s="9">
        <v>1.6519999999999999</v>
      </c>
      <c r="E27" s="53">
        <f t="shared" si="0"/>
        <v>0.65749999999999997</v>
      </c>
    </row>
    <row r="28" spans="2:5" x14ac:dyDescent="0.2">
      <c r="B28" s="37" t="s">
        <v>78</v>
      </c>
      <c r="C28" s="5">
        <v>0.53849999999999998</v>
      </c>
      <c r="D28" s="9">
        <v>1.9530000000000001</v>
      </c>
      <c r="E28" s="53">
        <f t="shared" si="0"/>
        <v>0.59019050000000006</v>
      </c>
    </row>
    <row r="29" spans="2:5" x14ac:dyDescent="0.2">
      <c r="B29" s="37" t="s">
        <v>93</v>
      </c>
      <c r="C29" s="5">
        <v>0.51280000000000003</v>
      </c>
      <c r="D29" s="9">
        <v>1.474</v>
      </c>
      <c r="E29" s="53">
        <f t="shared" si="0"/>
        <v>0.26866720000000011</v>
      </c>
    </row>
    <row r="30" spans="2:5" x14ac:dyDescent="0.2">
      <c r="B30" s="37" t="s">
        <v>84</v>
      </c>
      <c r="C30" s="5">
        <v>0.5161</v>
      </c>
      <c r="D30" s="9">
        <v>1.784</v>
      </c>
      <c r="E30" s="53">
        <f t="shared" si="0"/>
        <v>0.43682240000000006</v>
      </c>
    </row>
    <row r="31" spans="2:5" x14ac:dyDescent="0.2">
      <c r="B31" s="37" t="s">
        <v>83</v>
      </c>
      <c r="C31" s="5">
        <v>0.48149999999999998</v>
      </c>
      <c r="D31" s="9">
        <v>2.0049999999999999</v>
      </c>
      <c r="E31" s="53">
        <f t="shared" si="0"/>
        <v>0.4469074999999999</v>
      </c>
    </row>
    <row r="32" spans="2:5" x14ac:dyDescent="0.2">
      <c r="B32" s="37" t="s">
        <v>103</v>
      </c>
      <c r="C32" s="5">
        <v>0.5</v>
      </c>
      <c r="D32" s="9">
        <v>1.127</v>
      </c>
      <c r="E32" s="53">
        <f t="shared" si="0"/>
        <v>6.3500000000000001E-2</v>
      </c>
    </row>
    <row r="33" spans="2:5" x14ac:dyDescent="0.2">
      <c r="B33" s="37" t="s">
        <v>86</v>
      </c>
      <c r="C33" s="5">
        <v>0.5333</v>
      </c>
      <c r="D33" s="9">
        <v>1.6519999999999999</v>
      </c>
      <c r="E33" s="53">
        <f t="shared" si="0"/>
        <v>0.41431159999999989</v>
      </c>
    </row>
    <row r="34" spans="2:5" x14ac:dyDescent="0.2">
      <c r="B34" s="37" t="s">
        <v>106</v>
      </c>
      <c r="C34" s="5">
        <v>0.44679999999999997</v>
      </c>
      <c r="D34" s="9">
        <v>1.274</v>
      </c>
      <c r="E34" s="53">
        <f t="shared" si="0"/>
        <v>1.6023199999999904E-2</v>
      </c>
    </row>
    <row r="35" spans="2:5" x14ac:dyDescent="0.2">
      <c r="B35" s="37" t="s">
        <v>102</v>
      </c>
      <c r="C35" s="5">
        <v>0.4667</v>
      </c>
      <c r="D35" s="9">
        <v>1.2869999999999999</v>
      </c>
      <c r="E35" s="53">
        <f t="shared" si="0"/>
        <v>6.7342899999999983E-2</v>
      </c>
    </row>
    <row r="36" spans="2:5" x14ac:dyDescent="0.2">
      <c r="B36" s="37" t="s">
        <v>94</v>
      </c>
      <c r="C36" s="5">
        <v>0.50980000000000003</v>
      </c>
      <c r="D36" s="9">
        <v>1.482</v>
      </c>
      <c r="E36" s="53">
        <f t="shared" si="0"/>
        <v>0.2653236000000001</v>
      </c>
    </row>
    <row r="37" spans="2:5" x14ac:dyDescent="0.2">
      <c r="B37" s="37" t="s">
        <v>87</v>
      </c>
      <c r="C37" s="5">
        <v>0.55000000000000004</v>
      </c>
      <c r="D37" s="9">
        <v>1.4059999999999999</v>
      </c>
      <c r="E37" s="53">
        <f t="shared" si="0"/>
        <v>0.32330000000000003</v>
      </c>
    </row>
    <row r="38" spans="2:5" x14ac:dyDescent="0.2">
      <c r="B38" s="37" t="s">
        <v>82</v>
      </c>
      <c r="C38" s="5">
        <v>0.6</v>
      </c>
      <c r="D38" s="9">
        <v>1.472</v>
      </c>
      <c r="E38" s="53">
        <f t="shared" si="0"/>
        <v>0.48319999999999996</v>
      </c>
    </row>
    <row r="39" spans="2:5" x14ac:dyDescent="0.2">
      <c r="B39" s="37" t="s">
        <v>73</v>
      </c>
      <c r="C39" s="5">
        <v>0.66669999999999996</v>
      </c>
      <c r="D39" s="9">
        <v>2.1680000000000001</v>
      </c>
      <c r="E39" s="53">
        <f t="shared" si="0"/>
        <v>1.1121056</v>
      </c>
    </row>
    <row r="40" spans="2:5" x14ac:dyDescent="0.2">
      <c r="B40" s="37" t="s">
        <v>91</v>
      </c>
      <c r="C40" s="5">
        <v>0.52939999999999998</v>
      </c>
      <c r="D40" s="9">
        <v>1.41</v>
      </c>
      <c r="E40" s="53">
        <f t="shared" si="0"/>
        <v>0.27585399999999993</v>
      </c>
    </row>
    <row r="41" spans="2:5" x14ac:dyDescent="0.2">
      <c r="B41" s="37" t="s">
        <v>79</v>
      </c>
      <c r="C41" s="5">
        <v>0.52</v>
      </c>
      <c r="D41" s="9">
        <v>2.0510000000000002</v>
      </c>
      <c r="E41" s="53">
        <f t="shared" si="0"/>
        <v>0.58652000000000015</v>
      </c>
    </row>
    <row r="42" spans="2:5" x14ac:dyDescent="0.2">
      <c r="B42" s="17"/>
      <c r="C42" s="5"/>
      <c r="D42" s="9"/>
      <c r="E42" s="13"/>
    </row>
    <row r="43" spans="2:5" x14ac:dyDescent="0.2">
      <c r="B43" s="17"/>
      <c r="C43" s="5"/>
      <c r="D43" s="9"/>
      <c r="E43" s="13"/>
    </row>
    <row r="44" spans="2:5" x14ac:dyDescent="0.2">
      <c r="B44" s="17"/>
      <c r="C44" s="5"/>
      <c r="D44" s="9"/>
      <c r="E44" s="13"/>
    </row>
    <row r="45" spans="2:5" x14ac:dyDescent="0.2">
      <c r="B45" s="17"/>
      <c r="C45" s="5"/>
      <c r="D45" s="9"/>
      <c r="E45" s="13"/>
    </row>
    <row r="46" spans="2:5" x14ac:dyDescent="0.2">
      <c r="B46" s="17"/>
      <c r="C46" s="5"/>
      <c r="D46" s="9"/>
      <c r="E46" s="13"/>
    </row>
    <row r="47" spans="2:5" x14ac:dyDescent="0.2">
      <c r="B47" s="17"/>
      <c r="C47" s="5"/>
      <c r="D47" s="9"/>
      <c r="E47" s="13"/>
    </row>
    <row r="48" spans="2:5" x14ac:dyDescent="0.2">
      <c r="B48" s="17"/>
      <c r="C48" s="5"/>
      <c r="D48" s="9"/>
      <c r="E48" s="13"/>
    </row>
    <row r="49" spans="2:5" x14ac:dyDescent="0.2">
      <c r="B49" s="17"/>
      <c r="C49" s="5"/>
      <c r="D49" s="9"/>
      <c r="E49" s="13"/>
    </row>
    <row r="50" spans="2:5" x14ac:dyDescent="0.2">
      <c r="B50" s="17"/>
      <c r="C50" s="5"/>
      <c r="D50" s="9"/>
      <c r="E50" s="13"/>
    </row>
    <row r="51" spans="2:5" x14ac:dyDescent="0.2">
      <c r="B51" s="17"/>
      <c r="C51" s="5"/>
      <c r="D51" s="9"/>
      <c r="E51" s="13"/>
    </row>
    <row r="52" spans="2:5" x14ac:dyDescent="0.2">
      <c r="B52" s="17"/>
      <c r="C52" s="5"/>
      <c r="D52" s="9"/>
      <c r="E52" s="13"/>
    </row>
    <row r="53" spans="2:5" x14ac:dyDescent="0.2">
      <c r="B53" s="17"/>
      <c r="C53" s="5"/>
      <c r="D53" s="9"/>
      <c r="E53" s="13"/>
    </row>
    <row r="54" spans="2:5" x14ac:dyDescent="0.2">
      <c r="B54" s="17"/>
      <c r="C54" s="5"/>
      <c r="D54" s="9"/>
      <c r="E54" s="13"/>
    </row>
    <row r="55" spans="2:5" x14ac:dyDescent="0.2">
      <c r="B55" s="17"/>
      <c r="C55" s="5"/>
      <c r="D55" s="9"/>
      <c r="E55" s="13"/>
    </row>
    <row r="56" spans="2:5" x14ac:dyDescent="0.2">
      <c r="B56" s="17"/>
      <c r="C56" s="5"/>
      <c r="D56" s="9"/>
      <c r="E56" s="13"/>
    </row>
    <row r="57" spans="2:5" ht="16" thickBot="1" x14ac:dyDescent="0.25">
      <c r="B57" s="18"/>
      <c r="C57" s="14"/>
      <c r="D57" s="15"/>
      <c r="E57" s="16"/>
    </row>
  </sheetData>
  <autoFilter ref="B2:E57" xr:uid="{00000000-0009-0000-0000-000001000000}">
    <sortState xmlns:xlrd2="http://schemas.microsoft.com/office/spreadsheetml/2017/richdata2" ref="B3:E57">
      <sortCondition ref="B2:B57"/>
    </sortState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8E44-E349-6C44-8612-6A0323ABF7F3}">
  <dimension ref="B1:E130"/>
  <sheetViews>
    <sheetView showGridLines="0" topLeftCell="A6" workbookViewId="0">
      <selection activeCell="I32" sqref="I32"/>
    </sheetView>
  </sheetViews>
  <sheetFormatPr baseColWidth="10" defaultColWidth="9.1640625" defaultRowHeight="15" x14ac:dyDescent="0.2"/>
  <cols>
    <col min="1" max="1" width="9.1640625" style="2"/>
    <col min="2" max="2" width="14.5" style="1" bestFit="1" customWidth="1"/>
    <col min="3" max="3" width="13.5" style="1" bestFit="1" customWidth="1"/>
    <col min="4" max="4" width="14.6640625" style="10" bestFit="1" customWidth="1"/>
    <col min="5" max="5" width="6.33203125" style="6" bestFit="1" customWidth="1"/>
    <col min="6" max="16384" width="9.1640625" style="2"/>
  </cols>
  <sheetData>
    <row r="1" spans="2:5" x14ac:dyDescent="0.2">
      <c r="B1" s="65" t="s">
        <v>4</v>
      </c>
      <c r="C1" s="66"/>
      <c r="D1" s="66"/>
      <c r="E1" s="67"/>
    </row>
    <row r="2" spans="2:5" s="3" customFormat="1" ht="30" x14ac:dyDescent="0.2">
      <c r="B2" s="11" t="s">
        <v>3</v>
      </c>
      <c r="C2" s="4" t="s">
        <v>1</v>
      </c>
      <c r="D2" s="8" t="s">
        <v>0</v>
      </c>
      <c r="E2" s="12" t="s">
        <v>2</v>
      </c>
    </row>
    <row r="3" spans="2:5" x14ac:dyDescent="0.2">
      <c r="B3" s="37" t="s">
        <v>107</v>
      </c>
      <c r="C3" s="5">
        <v>0.47699999999999998</v>
      </c>
      <c r="D3" s="9">
        <v>1.5720000000000001</v>
      </c>
      <c r="E3" s="53">
        <f t="shared" ref="E3:E34" si="0">((1*C3)*D3)-(((100%-C3)*(1)))</f>
        <v>0.22684399999999993</v>
      </c>
    </row>
    <row r="4" spans="2:5" x14ac:dyDescent="0.2">
      <c r="B4" s="37" t="s">
        <v>108</v>
      </c>
      <c r="C4" s="5">
        <v>0.55800000000000005</v>
      </c>
      <c r="D4" s="9">
        <v>1.68</v>
      </c>
      <c r="E4" s="53">
        <f t="shared" si="0"/>
        <v>0.4954400000000001</v>
      </c>
    </row>
    <row r="5" spans="2:5" x14ac:dyDescent="0.2">
      <c r="B5" s="37" t="s">
        <v>109</v>
      </c>
      <c r="C5" s="5">
        <v>0.54100000000000004</v>
      </c>
      <c r="D5" s="9">
        <v>1.71</v>
      </c>
      <c r="E5" s="53">
        <f t="shared" si="0"/>
        <v>0.46611000000000002</v>
      </c>
    </row>
    <row r="6" spans="2:5" x14ac:dyDescent="0.2">
      <c r="B6" s="37" t="s">
        <v>110</v>
      </c>
      <c r="C6" s="5">
        <v>0.5</v>
      </c>
      <c r="D6" s="9">
        <v>1.978</v>
      </c>
      <c r="E6" s="53">
        <f t="shared" si="0"/>
        <v>0.48899999999999999</v>
      </c>
    </row>
    <row r="7" spans="2:5" x14ac:dyDescent="0.2">
      <c r="B7" s="37" t="s">
        <v>111</v>
      </c>
      <c r="C7" s="5">
        <v>0.69199999999999995</v>
      </c>
      <c r="D7" s="9">
        <v>3.972</v>
      </c>
      <c r="E7" s="53">
        <f t="shared" si="0"/>
        <v>2.4406239999999997</v>
      </c>
    </row>
    <row r="8" spans="2:5" x14ac:dyDescent="0.2">
      <c r="B8" s="37" t="s">
        <v>112</v>
      </c>
      <c r="C8" s="5">
        <v>0.71399999999999997</v>
      </c>
      <c r="D8" s="9">
        <v>9.4870000000000001</v>
      </c>
      <c r="E8" s="53">
        <f t="shared" si="0"/>
        <v>6.4877179999999992</v>
      </c>
    </row>
    <row r="9" spans="2:5" x14ac:dyDescent="0.2">
      <c r="B9" s="37" t="s">
        <v>113</v>
      </c>
      <c r="C9" s="5">
        <v>0.6</v>
      </c>
      <c r="D9" s="9">
        <v>2.8039999999999998</v>
      </c>
      <c r="E9" s="53">
        <f t="shared" si="0"/>
        <v>1.2824</v>
      </c>
    </row>
    <row r="10" spans="2:5" x14ac:dyDescent="0.2">
      <c r="B10" s="37" t="s">
        <v>114</v>
      </c>
      <c r="C10" s="5">
        <v>0.48199999999999998</v>
      </c>
      <c r="D10" s="9">
        <v>2.335</v>
      </c>
      <c r="E10" s="53">
        <f t="shared" si="0"/>
        <v>0.60746999999999995</v>
      </c>
    </row>
    <row r="11" spans="2:5" x14ac:dyDescent="0.2">
      <c r="B11" s="37" t="s">
        <v>115</v>
      </c>
      <c r="C11" s="5">
        <v>0.51800000000000002</v>
      </c>
      <c r="D11" s="9">
        <v>1.764</v>
      </c>
      <c r="E11" s="53">
        <f t="shared" si="0"/>
        <v>0.43175200000000002</v>
      </c>
    </row>
    <row r="12" spans="2:5" x14ac:dyDescent="0.2">
      <c r="B12" s="37" t="s">
        <v>116</v>
      </c>
      <c r="C12" s="5">
        <v>0.47599999999999998</v>
      </c>
      <c r="D12" s="9">
        <v>2.286</v>
      </c>
      <c r="E12" s="53">
        <f t="shared" si="0"/>
        <v>0.56413599999999997</v>
      </c>
    </row>
    <row r="13" spans="2:5" x14ac:dyDescent="0.2">
      <c r="B13" s="37" t="s">
        <v>117</v>
      </c>
      <c r="C13" s="5">
        <v>0.55600000000000005</v>
      </c>
      <c r="D13" s="9">
        <v>1.655</v>
      </c>
      <c r="E13" s="53">
        <f t="shared" si="0"/>
        <v>0.47618000000000016</v>
      </c>
    </row>
    <row r="14" spans="2:5" x14ac:dyDescent="0.2">
      <c r="B14" s="37" t="s">
        <v>118</v>
      </c>
      <c r="C14" s="5">
        <v>0.57099999999999995</v>
      </c>
      <c r="D14" s="9">
        <v>1.972</v>
      </c>
      <c r="E14" s="53">
        <f t="shared" si="0"/>
        <v>0.69701199999999974</v>
      </c>
    </row>
    <row r="15" spans="2:5" x14ac:dyDescent="0.2">
      <c r="B15" s="37" t="s">
        <v>119</v>
      </c>
      <c r="C15" s="5">
        <v>0.47899999999999998</v>
      </c>
      <c r="D15" s="9">
        <v>2.512</v>
      </c>
      <c r="E15" s="53">
        <f t="shared" si="0"/>
        <v>0.68224799999999985</v>
      </c>
    </row>
    <row r="16" spans="2:5" x14ac:dyDescent="0.2">
      <c r="B16" s="37" t="s">
        <v>120</v>
      </c>
      <c r="C16" s="5">
        <v>0.85699999999999998</v>
      </c>
      <c r="D16" s="9">
        <v>10.193</v>
      </c>
      <c r="E16" s="53">
        <f t="shared" si="0"/>
        <v>8.5924009999999988</v>
      </c>
    </row>
    <row r="17" spans="2:5" x14ac:dyDescent="0.2">
      <c r="B17" s="37" t="s">
        <v>121</v>
      </c>
      <c r="C17" s="5">
        <v>0.41</v>
      </c>
      <c r="D17" s="9">
        <v>1.508</v>
      </c>
      <c r="E17" s="53">
        <f t="shared" si="0"/>
        <v>2.8279999999999861E-2</v>
      </c>
    </row>
    <row r="18" spans="2:5" x14ac:dyDescent="0.2">
      <c r="B18" s="37" t="s">
        <v>122</v>
      </c>
      <c r="C18" s="5">
        <v>0.64500000000000002</v>
      </c>
      <c r="D18" s="9">
        <v>1.3340000000000001</v>
      </c>
      <c r="E18" s="53">
        <f t="shared" si="0"/>
        <v>0.50543000000000005</v>
      </c>
    </row>
    <row r="19" spans="2:5" x14ac:dyDescent="0.2">
      <c r="B19" s="37" t="s">
        <v>123</v>
      </c>
      <c r="C19" s="5">
        <v>0.42</v>
      </c>
      <c r="D19" s="9">
        <v>2.2919999999999998</v>
      </c>
      <c r="E19" s="53">
        <f t="shared" si="0"/>
        <v>0.38263999999999987</v>
      </c>
    </row>
    <row r="20" spans="2:5" x14ac:dyDescent="0.2">
      <c r="B20" s="37" t="s">
        <v>124</v>
      </c>
      <c r="C20" s="5">
        <v>0.64500000000000002</v>
      </c>
      <c r="D20" s="9">
        <v>1.4510000000000001</v>
      </c>
      <c r="E20" s="53">
        <f t="shared" si="0"/>
        <v>0.58089500000000005</v>
      </c>
    </row>
    <row r="21" spans="2:5" x14ac:dyDescent="0.2">
      <c r="B21" s="37" t="s">
        <v>125</v>
      </c>
      <c r="C21" s="5">
        <v>0.46700000000000003</v>
      </c>
      <c r="D21" s="9">
        <v>1.714</v>
      </c>
      <c r="E21" s="53">
        <f t="shared" si="0"/>
        <v>0.26743800000000006</v>
      </c>
    </row>
    <row r="22" spans="2:5" x14ac:dyDescent="0.2">
      <c r="B22" s="37" t="s">
        <v>126</v>
      </c>
      <c r="C22" s="5">
        <v>0.53300000000000003</v>
      </c>
      <c r="D22" s="9">
        <v>1.423</v>
      </c>
      <c r="E22" s="53">
        <f t="shared" si="0"/>
        <v>0.29145900000000013</v>
      </c>
    </row>
    <row r="23" spans="2:5" x14ac:dyDescent="0.2">
      <c r="B23" s="37" t="s">
        <v>127</v>
      </c>
      <c r="C23" s="5">
        <v>0.55000000000000004</v>
      </c>
      <c r="D23" s="9">
        <v>1.702</v>
      </c>
      <c r="E23" s="53">
        <f t="shared" si="0"/>
        <v>0.48610000000000009</v>
      </c>
    </row>
    <row r="24" spans="2:5" x14ac:dyDescent="0.2">
      <c r="B24" s="37" t="s">
        <v>128</v>
      </c>
      <c r="C24" s="5">
        <v>0.55600000000000005</v>
      </c>
      <c r="D24" s="9">
        <v>1.86</v>
      </c>
      <c r="E24" s="53">
        <f t="shared" si="0"/>
        <v>0.59016000000000024</v>
      </c>
    </row>
    <row r="25" spans="2:5" x14ac:dyDescent="0.2">
      <c r="B25" s="37" t="s">
        <v>129</v>
      </c>
      <c r="C25" s="5">
        <v>0.58899999999999997</v>
      </c>
      <c r="D25" s="9">
        <v>3.0830000000000002</v>
      </c>
      <c r="E25" s="53">
        <f t="shared" si="0"/>
        <v>1.404887</v>
      </c>
    </row>
    <row r="26" spans="2:5" x14ac:dyDescent="0.2">
      <c r="B26" s="37" t="s">
        <v>130</v>
      </c>
      <c r="C26" s="5">
        <v>0.66700000000000004</v>
      </c>
      <c r="D26" s="9">
        <v>2.5419999999999998</v>
      </c>
      <c r="E26" s="53">
        <f t="shared" si="0"/>
        <v>1.362514</v>
      </c>
    </row>
    <row r="27" spans="2:5" x14ac:dyDescent="0.2">
      <c r="B27" s="37" t="s">
        <v>101</v>
      </c>
      <c r="C27" s="5">
        <v>0.61299999999999999</v>
      </c>
      <c r="D27" s="9">
        <v>2.0779999999999998</v>
      </c>
      <c r="E27" s="53">
        <f t="shared" si="0"/>
        <v>0.88681399999999977</v>
      </c>
    </row>
    <row r="28" spans="2:5" x14ac:dyDescent="0.2">
      <c r="B28" s="37" t="s">
        <v>131</v>
      </c>
      <c r="C28" s="5">
        <v>0.55600000000000005</v>
      </c>
      <c r="D28" s="9">
        <v>2.6509999999999998</v>
      </c>
      <c r="E28" s="53">
        <f t="shared" si="0"/>
        <v>1.0299560000000001</v>
      </c>
    </row>
    <row r="29" spans="2:5" x14ac:dyDescent="0.2">
      <c r="B29" s="37" t="s">
        <v>132</v>
      </c>
      <c r="C29" s="5">
        <v>0.65400000000000003</v>
      </c>
      <c r="D29" s="9">
        <v>2.2890000000000001</v>
      </c>
      <c r="E29" s="53">
        <f t="shared" si="0"/>
        <v>1.1510060000000002</v>
      </c>
    </row>
    <row r="30" spans="2:5" x14ac:dyDescent="0.2">
      <c r="B30" s="37" t="s">
        <v>133</v>
      </c>
      <c r="C30" s="5">
        <v>0.52400000000000002</v>
      </c>
      <c r="D30" s="9">
        <v>2.4180000000000001</v>
      </c>
      <c r="E30" s="53">
        <f t="shared" si="0"/>
        <v>0.79103200000000018</v>
      </c>
    </row>
    <row r="31" spans="2:5" x14ac:dyDescent="0.2">
      <c r="B31" s="37" t="s">
        <v>134</v>
      </c>
      <c r="C31" s="5">
        <v>0.58599999999999997</v>
      </c>
      <c r="D31" s="9">
        <v>1.5669999999999999</v>
      </c>
      <c r="E31" s="53">
        <f t="shared" si="0"/>
        <v>0.50426199999999988</v>
      </c>
    </row>
    <row r="32" spans="2:5" x14ac:dyDescent="0.2">
      <c r="B32" s="37" t="s">
        <v>135</v>
      </c>
      <c r="C32" s="5">
        <v>0.55800000000000005</v>
      </c>
      <c r="D32" s="9">
        <v>1.5860000000000001</v>
      </c>
      <c r="E32" s="53">
        <f t="shared" si="0"/>
        <v>0.44298800000000016</v>
      </c>
    </row>
    <row r="33" spans="2:5" x14ac:dyDescent="0.2">
      <c r="B33" s="37" t="s">
        <v>136</v>
      </c>
      <c r="C33" s="5">
        <v>0.52400000000000002</v>
      </c>
      <c r="D33" s="9">
        <v>2.2290000000000001</v>
      </c>
      <c r="E33" s="53">
        <f t="shared" si="0"/>
        <v>0.69199600000000006</v>
      </c>
    </row>
    <row r="34" spans="2:5" x14ac:dyDescent="0.2">
      <c r="B34" s="37" t="s">
        <v>137</v>
      </c>
      <c r="C34" s="5">
        <v>0.625</v>
      </c>
      <c r="D34" s="9">
        <v>1.8759999999999999</v>
      </c>
      <c r="E34" s="53">
        <f t="shared" si="0"/>
        <v>0.79749999999999988</v>
      </c>
    </row>
    <row r="35" spans="2:5" x14ac:dyDescent="0.2">
      <c r="B35" s="37" t="s">
        <v>138</v>
      </c>
      <c r="C35" s="5">
        <v>0.48199999999999998</v>
      </c>
      <c r="D35" s="9">
        <v>1.8320000000000001</v>
      </c>
      <c r="E35" s="53">
        <f t="shared" ref="E35:E66" si="1">((1*C35)*D35)-(((100%-C35)*(1)))</f>
        <v>0.36502400000000002</v>
      </c>
    </row>
    <row r="36" spans="2:5" x14ac:dyDescent="0.2">
      <c r="B36" s="37" t="s">
        <v>139</v>
      </c>
      <c r="C36" s="5">
        <v>0.84699999999999998</v>
      </c>
      <c r="D36" s="9">
        <v>13.77</v>
      </c>
      <c r="E36" s="53">
        <f t="shared" si="1"/>
        <v>11.51019</v>
      </c>
    </row>
    <row r="37" spans="2:5" x14ac:dyDescent="0.2">
      <c r="B37" s="37" t="s">
        <v>140</v>
      </c>
      <c r="C37" s="5">
        <v>0.47899999999999998</v>
      </c>
      <c r="D37" s="9">
        <v>1.5669999999999999</v>
      </c>
      <c r="E37" s="53">
        <f t="shared" si="1"/>
        <v>0.22959299999999994</v>
      </c>
    </row>
    <row r="38" spans="2:5" x14ac:dyDescent="0.2">
      <c r="B38" s="37" t="s">
        <v>141</v>
      </c>
      <c r="C38" s="5">
        <v>0.4</v>
      </c>
      <c r="D38" s="9">
        <v>3.3050000000000002</v>
      </c>
      <c r="E38" s="53">
        <f t="shared" si="1"/>
        <v>0.72200000000000009</v>
      </c>
    </row>
    <row r="39" spans="2:5" x14ac:dyDescent="0.2">
      <c r="B39" s="37" t="s">
        <v>142</v>
      </c>
      <c r="C39" s="5">
        <v>0.52700000000000002</v>
      </c>
      <c r="D39" s="9">
        <v>2.1869999999999998</v>
      </c>
      <c r="E39" s="53">
        <f t="shared" si="1"/>
        <v>0.67954900000000007</v>
      </c>
    </row>
    <row r="40" spans="2:5" x14ac:dyDescent="0.2">
      <c r="B40" s="37" t="s">
        <v>143</v>
      </c>
      <c r="C40" s="5">
        <v>0.53900000000000003</v>
      </c>
      <c r="D40" s="9">
        <v>2.06</v>
      </c>
      <c r="E40" s="53">
        <f t="shared" si="1"/>
        <v>0.64934000000000014</v>
      </c>
    </row>
    <row r="41" spans="2:5" x14ac:dyDescent="0.2">
      <c r="B41" s="37" t="s">
        <v>144</v>
      </c>
      <c r="C41" s="5">
        <v>0.45400000000000001</v>
      </c>
      <c r="D41" s="9">
        <v>1.7010000000000001</v>
      </c>
      <c r="E41" s="53">
        <f t="shared" si="1"/>
        <v>0.22625400000000007</v>
      </c>
    </row>
    <row r="42" spans="2:5" x14ac:dyDescent="0.2">
      <c r="B42" s="37" t="s">
        <v>145</v>
      </c>
      <c r="C42" s="5">
        <v>0.54300000000000004</v>
      </c>
      <c r="D42" s="9">
        <v>1.643</v>
      </c>
      <c r="E42" s="53">
        <f t="shared" si="1"/>
        <v>0.43514900000000012</v>
      </c>
    </row>
    <row r="43" spans="2:5" x14ac:dyDescent="0.2">
      <c r="B43" s="37" t="s">
        <v>146</v>
      </c>
      <c r="C43" s="5">
        <v>0.66700000000000004</v>
      </c>
      <c r="D43" s="9">
        <v>1.603</v>
      </c>
      <c r="E43" s="53">
        <f t="shared" si="1"/>
        <v>0.73620100000000011</v>
      </c>
    </row>
    <row r="44" spans="2:5" x14ac:dyDescent="0.2">
      <c r="B44" s="37" t="s">
        <v>147</v>
      </c>
      <c r="C44" s="5">
        <v>0.52300000000000002</v>
      </c>
      <c r="D44" s="9">
        <v>2.1219999999999999</v>
      </c>
      <c r="E44" s="53">
        <f t="shared" si="1"/>
        <v>0.63280600000000009</v>
      </c>
    </row>
    <row r="45" spans="2:5" x14ac:dyDescent="0.2">
      <c r="B45" s="37" t="s">
        <v>148</v>
      </c>
      <c r="C45" s="5">
        <v>0.58599999999999997</v>
      </c>
      <c r="D45" s="9">
        <v>1.8480000000000001</v>
      </c>
      <c r="E45" s="53">
        <f t="shared" si="1"/>
        <v>0.66892799999999986</v>
      </c>
    </row>
    <row r="46" spans="2:5" x14ac:dyDescent="0.2">
      <c r="B46" s="37" t="s">
        <v>149</v>
      </c>
      <c r="C46" s="5">
        <v>0.54500000000000004</v>
      </c>
      <c r="D46" s="9">
        <v>1.403</v>
      </c>
      <c r="E46" s="53">
        <f t="shared" si="1"/>
        <v>0.3096350000000001</v>
      </c>
    </row>
    <row r="47" spans="2:5" x14ac:dyDescent="0.2">
      <c r="B47" s="37" t="s">
        <v>150</v>
      </c>
      <c r="C47" s="5">
        <v>0.68200000000000005</v>
      </c>
      <c r="D47" s="9">
        <v>2.7629999999999999</v>
      </c>
      <c r="E47" s="53">
        <f t="shared" si="1"/>
        <v>1.5663659999999999</v>
      </c>
    </row>
    <row r="48" spans="2:5" x14ac:dyDescent="0.2">
      <c r="B48" s="37" t="s">
        <v>151</v>
      </c>
      <c r="C48" s="5">
        <v>0.55000000000000004</v>
      </c>
      <c r="D48" s="9">
        <v>1.548</v>
      </c>
      <c r="E48" s="53">
        <f t="shared" si="1"/>
        <v>0.40140000000000009</v>
      </c>
    </row>
    <row r="49" spans="2:5" x14ac:dyDescent="0.2">
      <c r="B49" s="37" t="s">
        <v>152</v>
      </c>
      <c r="C49" s="5">
        <v>0.52200000000000002</v>
      </c>
      <c r="D49" s="9">
        <v>1.931</v>
      </c>
      <c r="E49" s="53">
        <f t="shared" si="1"/>
        <v>0.52998200000000018</v>
      </c>
    </row>
    <row r="50" spans="2:5" x14ac:dyDescent="0.2">
      <c r="B50" s="37" t="s">
        <v>153</v>
      </c>
      <c r="C50" s="5">
        <v>0.47399999999999998</v>
      </c>
      <c r="D50" s="9">
        <v>1.87</v>
      </c>
      <c r="E50" s="53">
        <f t="shared" si="1"/>
        <v>0.36038000000000003</v>
      </c>
    </row>
    <row r="51" spans="2:5" x14ac:dyDescent="0.2">
      <c r="B51" s="37" t="s">
        <v>154</v>
      </c>
      <c r="C51" s="5">
        <v>0.75</v>
      </c>
      <c r="D51" s="9">
        <v>1.966</v>
      </c>
      <c r="E51" s="53">
        <f t="shared" si="1"/>
        <v>1.2244999999999999</v>
      </c>
    </row>
    <row r="52" spans="2:5" x14ac:dyDescent="0.2">
      <c r="B52" s="37" t="s">
        <v>155</v>
      </c>
      <c r="C52" s="5">
        <v>0.55600000000000005</v>
      </c>
      <c r="D52" s="9">
        <v>1.575</v>
      </c>
      <c r="E52" s="53">
        <f t="shared" si="1"/>
        <v>0.43170000000000008</v>
      </c>
    </row>
    <row r="53" spans="2:5" x14ac:dyDescent="0.2">
      <c r="B53" s="37" t="s">
        <v>156</v>
      </c>
      <c r="C53" s="5">
        <v>0.52400000000000002</v>
      </c>
      <c r="D53" s="9">
        <v>4.1079999999999997</v>
      </c>
      <c r="E53" s="53">
        <f t="shared" si="1"/>
        <v>1.6765919999999999</v>
      </c>
    </row>
    <row r="54" spans="2:5" x14ac:dyDescent="0.2">
      <c r="B54" s="37" t="s">
        <v>157</v>
      </c>
      <c r="C54" s="5">
        <v>0.68200000000000005</v>
      </c>
      <c r="D54" s="9">
        <v>2</v>
      </c>
      <c r="E54" s="53">
        <f t="shared" si="1"/>
        <v>1.0460000000000003</v>
      </c>
    </row>
    <row r="55" spans="2:5" x14ac:dyDescent="0.2">
      <c r="B55" s="37" t="s">
        <v>158</v>
      </c>
      <c r="C55" s="5">
        <v>0.55600000000000005</v>
      </c>
      <c r="D55" s="9">
        <v>1.7829999999999999</v>
      </c>
      <c r="E55" s="53">
        <f t="shared" si="1"/>
        <v>0.54734800000000006</v>
      </c>
    </row>
    <row r="56" spans="2:5" x14ac:dyDescent="0.2">
      <c r="B56" s="37" t="s">
        <v>159</v>
      </c>
      <c r="C56" s="5">
        <v>0.65600000000000003</v>
      </c>
      <c r="D56" s="9">
        <v>2.9990000000000001</v>
      </c>
      <c r="E56" s="53">
        <f t="shared" si="1"/>
        <v>1.6233440000000003</v>
      </c>
    </row>
    <row r="57" spans="2:5" x14ac:dyDescent="0.2">
      <c r="B57" s="37" t="s">
        <v>160</v>
      </c>
      <c r="C57" s="5">
        <v>0.56200000000000006</v>
      </c>
      <c r="D57" s="9">
        <v>1.48</v>
      </c>
      <c r="E57" s="53">
        <f t="shared" si="1"/>
        <v>0.39376000000000011</v>
      </c>
    </row>
    <row r="58" spans="2:5" x14ac:dyDescent="0.2">
      <c r="B58" s="37" t="s">
        <v>161</v>
      </c>
      <c r="C58" s="5">
        <v>0.66700000000000004</v>
      </c>
      <c r="D58" s="9">
        <v>3.1190000000000002</v>
      </c>
      <c r="E58" s="53">
        <f t="shared" si="1"/>
        <v>1.7473730000000003</v>
      </c>
    </row>
    <row r="59" spans="2:5" x14ac:dyDescent="0.2">
      <c r="B59" s="37" t="s">
        <v>162</v>
      </c>
      <c r="C59" s="5">
        <v>0.66700000000000004</v>
      </c>
      <c r="D59" s="9">
        <v>2.577</v>
      </c>
      <c r="E59" s="53">
        <f t="shared" si="1"/>
        <v>1.3858590000000002</v>
      </c>
    </row>
    <row r="60" spans="2:5" x14ac:dyDescent="0.2">
      <c r="B60" s="37" t="s">
        <v>163</v>
      </c>
      <c r="C60" s="5">
        <v>0.55000000000000004</v>
      </c>
      <c r="D60" s="9">
        <v>2.1909999999999998</v>
      </c>
      <c r="E60" s="53">
        <f t="shared" si="1"/>
        <v>0.75505</v>
      </c>
    </row>
    <row r="61" spans="2:5" x14ac:dyDescent="0.2">
      <c r="B61" s="37" t="s">
        <v>164</v>
      </c>
      <c r="C61" s="5">
        <v>0.6</v>
      </c>
      <c r="D61" s="9">
        <v>3</v>
      </c>
      <c r="E61" s="53">
        <f t="shared" si="1"/>
        <v>1.4</v>
      </c>
    </row>
    <row r="62" spans="2:5" x14ac:dyDescent="0.2">
      <c r="B62" s="37" t="s">
        <v>165</v>
      </c>
      <c r="C62" s="5">
        <v>0.64</v>
      </c>
      <c r="D62" s="9">
        <v>1.341</v>
      </c>
      <c r="E62" s="53">
        <f t="shared" si="1"/>
        <v>0.49824000000000002</v>
      </c>
    </row>
    <row r="63" spans="2:5" x14ac:dyDescent="0.2">
      <c r="B63" s="37" t="s">
        <v>166</v>
      </c>
      <c r="C63" s="5">
        <v>0.46700000000000003</v>
      </c>
      <c r="D63" s="9">
        <v>2.0880000000000001</v>
      </c>
      <c r="E63" s="53">
        <f t="shared" si="1"/>
        <v>0.44209600000000016</v>
      </c>
    </row>
    <row r="64" spans="2:5" x14ac:dyDescent="0.2">
      <c r="B64" s="37" t="s">
        <v>167</v>
      </c>
      <c r="C64" s="5">
        <v>0.5</v>
      </c>
      <c r="D64" s="9">
        <v>1.591</v>
      </c>
      <c r="E64" s="53">
        <f t="shared" si="1"/>
        <v>0.29549999999999998</v>
      </c>
    </row>
    <row r="65" spans="2:5" x14ac:dyDescent="0.2">
      <c r="B65" s="37" t="s">
        <v>168</v>
      </c>
      <c r="C65" s="5">
        <v>0.46700000000000003</v>
      </c>
      <c r="D65" s="9">
        <v>1.177</v>
      </c>
      <c r="E65" s="53">
        <f t="shared" si="1"/>
        <v>1.665900000000009E-2</v>
      </c>
    </row>
    <row r="66" spans="2:5" x14ac:dyDescent="0.2">
      <c r="B66" s="37" t="s">
        <v>169</v>
      </c>
      <c r="C66" s="5">
        <v>0.61</v>
      </c>
      <c r="D66" s="9">
        <v>1.7250000000000001</v>
      </c>
      <c r="E66" s="53">
        <f t="shared" si="1"/>
        <v>0.66225000000000012</v>
      </c>
    </row>
    <row r="67" spans="2:5" x14ac:dyDescent="0.2">
      <c r="B67" s="37" t="s">
        <v>170</v>
      </c>
      <c r="C67" s="5">
        <v>0.77800000000000002</v>
      </c>
      <c r="D67" s="9">
        <v>11.053000000000001</v>
      </c>
      <c r="E67" s="53">
        <f t="shared" ref="E67:E98" si="2">((1*C67)*D67)-(((100%-C67)*(1)))</f>
        <v>8.3772340000000014</v>
      </c>
    </row>
    <row r="68" spans="2:5" x14ac:dyDescent="0.2">
      <c r="B68" s="37" t="s">
        <v>171</v>
      </c>
      <c r="C68" s="5">
        <v>0.5</v>
      </c>
      <c r="D68" s="9">
        <v>1.506</v>
      </c>
      <c r="E68" s="53">
        <f t="shared" si="2"/>
        <v>0.253</v>
      </c>
    </row>
    <row r="69" spans="2:5" x14ac:dyDescent="0.2">
      <c r="B69" s="37" t="s">
        <v>172</v>
      </c>
      <c r="C69" s="5">
        <v>0.46100000000000002</v>
      </c>
      <c r="D69" s="9">
        <v>1.76</v>
      </c>
      <c r="E69" s="53">
        <f t="shared" si="2"/>
        <v>0.27236000000000016</v>
      </c>
    </row>
    <row r="70" spans="2:5" x14ac:dyDescent="0.2">
      <c r="B70" s="37" t="s">
        <v>173</v>
      </c>
      <c r="C70" s="5">
        <v>0.5</v>
      </c>
      <c r="D70" s="9">
        <v>1.708</v>
      </c>
      <c r="E70" s="53">
        <f t="shared" si="2"/>
        <v>0.35399999999999998</v>
      </c>
    </row>
    <row r="71" spans="2:5" x14ac:dyDescent="0.2">
      <c r="B71" s="37" t="s">
        <v>174</v>
      </c>
      <c r="C71" s="5">
        <v>0.47</v>
      </c>
      <c r="D71" s="9">
        <v>1.841</v>
      </c>
      <c r="E71" s="53">
        <f t="shared" si="2"/>
        <v>0.33526999999999996</v>
      </c>
    </row>
    <row r="72" spans="2:5" x14ac:dyDescent="0.2">
      <c r="B72" s="37" t="s">
        <v>175</v>
      </c>
      <c r="C72" s="5">
        <v>0.5</v>
      </c>
      <c r="D72" s="9">
        <v>1.887</v>
      </c>
      <c r="E72" s="53">
        <f t="shared" si="2"/>
        <v>0.44350000000000001</v>
      </c>
    </row>
    <row r="73" spans="2:5" x14ac:dyDescent="0.2">
      <c r="B73" s="37" t="s">
        <v>176</v>
      </c>
      <c r="C73" s="5">
        <v>0.55600000000000005</v>
      </c>
      <c r="D73" s="9">
        <v>1.833</v>
      </c>
      <c r="E73" s="53">
        <f t="shared" si="2"/>
        <v>0.57514800000000021</v>
      </c>
    </row>
    <row r="74" spans="2:5" x14ac:dyDescent="0.2">
      <c r="B74" s="37" t="s">
        <v>177</v>
      </c>
      <c r="C74" s="5">
        <v>0.5</v>
      </c>
      <c r="D74" s="9">
        <v>1.4470000000000001</v>
      </c>
      <c r="E74" s="53">
        <f t="shared" si="2"/>
        <v>0.22350000000000003</v>
      </c>
    </row>
    <row r="75" spans="2:5" x14ac:dyDescent="0.2">
      <c r="B75" s="37" t="s">
        <v>178</v>
      </c>
      <c r="C75" s="5">
        <v>0.69599999999999995</v>
      </c>
      <c r="D75" s="9">
        <v>1.867</v>
      </c>
      <c r="E75" s="53">
        <f t="shared" si="2"/>
        <v>0.99543199999999987</v>
      </c>
    </row>
    <row r="76" spans="2:5" x14ac:dyDescent="0.2">
      <c r="B76" s="37" t="s">
        <v>179</v>
      </c>
      <c r="C76" s="5">
        <v>0.48499999999999999</v>
      </c>
      <c r="D76" s="9">
        <v>1.944</v>
      </c>
      <c r="E76" s="53">
        <f t="shared" si="2"/>
        <v>0.42783999999999989</v>
      </c>
    </row>
    <row r="77" spans="2:5" x14ac:dyDescent="0.2">
      <c r="B77" s="37" t="s">
        <v>180</v>
      </c>
      <c r="C77" s="5">
        <v>0.83299999999999996</v>
      </c>
      <c r="D77" s="9">
        <v>9.18</v>
      </c>
      <c r="E77" s="53">
        <f t="shared" si="2"/>
        <v>7.47994</v>
      </c>
    </row>
    <row r="78" spans="2:5" x14ac:dyDescent="0.2">
      <c r="B78" s="37" t="s">
        <v>181</v>
      </c>
      <c r="C78" s="5">
        <v>0.53800000000000003</v>
      </c>
      <c r="D78" s="9">
        <v>2.3580000000000001</v>
      </c>
      <c r="E78" s="53">
        <f t="shared" si="2"/>
        <v>0.8066040000000001</v>
      </c>
    </row>
    <row r="79" spans="2:5" x14ac:dyDescent="0.2">
      <c r="B79" s="37" t="s">
        <v>182</v>
      </c>
      <c r="C79" s="5">
        <v>0.5</v>
      </c>
      <c r="D79" s="9">
        <v>1.877</v>
      </c>
      <c r="E79" s="53">
        <f t="shared" si="2"/>
        <v>0.4385</v>
      </c>
    </row>
    <row r="80" spans="2:5" x14ac:dyDescent="0.2">
      <c r="B80" s="37" t="s">
        <v>183</v>
      </c>
      <c r="C80" s="5">
        <v>0.48799999999999999</v>
      </c>
      <c r="D80" s="9">
        <v>1.6910000000000001</v>
      </c>
      <c r="E80" s="53">
        <f t="shared" si="2"/>
        <v>0.31320800000000004</v>
      </c>
    </row>
    <row r="81" spans="2:5" x14ac:dyDescent="0.2">
      <c r="B81" s="37" t="s">
        <v>184</v>
      </c>
      <c r="C81" s="5">
        <v>0.52200000000000002</v>
      </c>
      <c r="D81" s="9">
        <v>2.052</v>
      </c>
      <c r="E81" s="53">
        <f t="shared" si="2"/>
        <v>0.59314400000000012</v>
      </c>
    </row>
    <row r="82" spans="2:5" x14ac:dyDescent="0.2">
      <c r="B82" s="37" t="s">
        <v>185</v>
      </c>
      <c r="C82" s="5">
        <v>0.47060000000000002</v>
      </c>
      <c r="D82" s="9">
        <v>1.966</v>
      </c>
      <c r="E82" s="53">
        <f t="shared" si="2"/>
        <v>0.39579960000000003</v>
      </c>
    </row>
    <row r="83" spans="2:5" x14ac:dyDescent="0.2">
      <c r="B83" s="37" t="s">
        <v>186</v>
      </c>
      <c r="C83" s="5">
        <v>0.53800000000000003</v>
      </c>
      <c r="D83" s="9">
        <v>1.7869999999999999</v>
      </c>
      <c r="E83" s="53">
        <f t="shared" si="2"/>
        <v>0.49940600000000002</v>
      </c>
    </row>
    <row r="84" spans="2:5" x14ac:dyDescent="0.2">
      <c r="B84" s="37" t="s">
        <v>187</v>
      </c>
      <c r="C84" s="5">
        <v>0.55169999999999997</v>
      </c>
      <c r="D84" s="9">
        <v>1.905</v>
      </c>
      <c r="E84" s="53">
        <f t="shared" si="2"/>
        <v>0.60268849999999985</v>
      </c>
    </row>
    <row r="85" spans="2:5" x14ac:dyDescent="0.2">
      <c r="B85" s="37" t="s">
        <v>188</v>
      </c>
      <c r="C85" s="5">
        <v>0.45</v>
      </c>
      <c r="D85" s="9">
        <v>2.0249999999999999</v>
      </c>
      <c r="E85" s="53">
        <f t="shared" si="2"/>
        <v>0.36124999999999996</v>
      </c>
    </row>
    <row r="86" spans="2:5" x14ac:dyDescent="0.2">
      <c r="B86" s="37" t="s">
        <v>189</v>
      </c>
      <c r="C86" s="5">
        <v>0.55600000000000005</v>
      </c>
      <c r="D86" s="9">
        <v>2.4249999999999998</v>
      </c>
      <c r="E86" s="53">
        <f t="shared" si="2"/>
        <v>0.9043000000000001</v>
      </c>
    </row>
    <row r="87" spans="2:5" x14ac:dyDescent="0.2">
      <c r="B87" s="37" t="s">
        <v>190</v>
      </c>
      <c r="C87" s="5">
        <v>0.55200000000000005</v>
      </c>
      <c r="D87" s="9">
        <v>1.7330000000000001</v>
      </c>
      <c r="E87" s="53">
        <f t="shared" si="2"/>
        <v>0.50861600000000018</v>
      </c>
    </row>
    <row r="88" spans="2:5" x14ac:dyDescent="0.2">
      <c r="B88" s="37" t="s">
        <v>191</v>
      </c>
      <c r="C88" s="5">
        <v>0.53300000000000003</v>
      </c>
      <c r="D88" s="9">
        <v>2.1480000000000001</v>
      </c>
      <c r="E88" s="53">
        <f t="shared" si="2"/>
        <v>0.67788400000000026</v>
      </c>
    </row>
    <row r="89" spans="2:5" x14ac:dyDescent="0.2">
      <c r="B89" s="37" t="s">
        <v>192</v>
      </c>
      <c r="C89" s="5">
        <v>0.8</v>
      </c>
      <c r="D89" s="9">
        <v>19.366</v>
      </c>
      <c r="E89" s="53">
        <f t="shared" si="2"/>
        <v>15.292800000000002</v>
      </c>
    </row>
    <row r="90" spans="2:5" x14ac:dyDescent="0.2">
      <c r="B90" s="37" t="s">
        <v>193</v>
      </c>
      <c r="C90" s="5">
        <v>0.56999999999999995</v>
      </c>
      <c r="D90" s="9">
        <v>1.7430000000000001</v>
      </c>
      <c r="E90" s="53">
        <f t="shared" si="2"/>
        <v>0.56350999999999996</v>
      </c>
    </row>
    <row r="91" spans="2:5" x14ac:dyDescent="0.2">
      <c r="B91" s="37" t="s">
        <v>194</v>
      </c>
      <c r="C91" s="5">
        <v>0.64700000000000002</v>
      </c>
      <c r="D91" s="9">
        <v>1.853</v>
      </c>
      <c r="E91" s="53">
        <f t="shared" si="2"/>
        <v>0.84589099999999995</v>
      </c>
    </row>
    <row r="92" spans="2:5" x14ac:dyDescent="0.2">
      <c r="B92" s="37" t="s">
        <v>195</v>
      </c>
      <c r="C92" s="5">
        <v>0.76900000000000002</v>
      </c>
      <c r="D92" s="9">
        <v>5.3250000000000002</v>
      </c>
      <c r="E92" s="53">
        <f t="shared" si="2"/>
        <v>3.8639250000000001</v>
      </c>
    </row>
    <row r="93" spans="2:5" x14ac:dyDescent="0.2">
      <c r="B93" s="37" t="s">
        <v>75</v>
      </c>
      <c r="C93" s="5">
        <v>0.52400000000000002</v>
      </c>
      <c r="D93" s="9">
        <v>1.784</v>
      </c>
      <c r="E93" s="53">
        <f t="shared" si="2"/>
        <v>0.45881600000000011</v>
      </c>
    </row>
    <row r="94" spans="2:5" x14ac:dyDescent="0.2">
      <c r="B94" s="37" t="s">
        <v>196</v>
      </c>
      <c r="C94" s="5">
        <v>0.6</v>
      </c>
      <c r="D94" s="9">
        <v>4.3920000000000003</v>
      </c>
      <c r="E94" s="53">
        <f t="shared" si="2"/>
        <v>2.2352000000000003</v>
      </c>
    </row>
    <row r="95" spans="2:5" x14ac:dyDescent="0.2">
      <c r="B95" s="37" t="s">
        <v>197</v>
      </c>
      <c r="C95" s="5">
        <v>0.63400000000000001</v>
      </c>
      <c r="D95" s="9">
        <v>6.1029999999999998</v>
      </c>
      <c r="E95" s="53">
        <f t="shared" si="2"/>
        <v>3.5033019999999997</v>
      </c>
    </row>
    <row r="96" spans="2:5" x14ac:dyDescent="0.2">
      <c r="B96" s="37" t="s">
        <v>198</v>
      </c>
      <c r="C96" s="5">
        <v>0.46100000000000002</v>
      </c>
      <c r="D96" s="9">
        <v>1.669</v>
      </c>
      <c r="E96" s="53">
        <f t="shared" si="2"/>
        <v>0.23040900000000009</v>
      </c>
    </row>
    <row r="97" spans="2:5" x14ac:dyDescent="0.2">
      <c r="B97" s="37" t="s">
        <v>199</v>
      </c>
      <c r="C97" s="5">
        <v>0.75</v>
      </c>
      <c r="D97" s="9">
        <v>1.4450000000000001</v>
      </c>
      <c r="E97" s="53">
        <f t="shared" si="2"/>
        <v>0.83374999999999999</v>
      </c>
    </row>
    <row r="98" spans="2:5" x14ac:dyDescent="0.2">
      <c r="B98" s="37" t="s">
        <v>200</v>
      </c>
      <c r="C98" s="5">
        <v>0.66700000000000004</v>
      </c>
      <c r="D98" s="9">
        <v>3.5720000000000001</v>
      </c>
      <c r="E98" s="53">
        <f t="shared" si="2"/>
        <v>2.0495239999999999</v>
      </c>
    </row>
    <row r="99" spans="2:5" x14ac:dyDescent="0.2">
      <c r="B99" s="37" t="s">
        <v>201</v>
      </c>
      <c r="C99" s="5">
        <v>0.6</v>
      </c>
      <c r="D99" s="9">
        <v>1.4550000000000001</v>
      </c>
      <c r="E99" s="53">
        <f t="shared" ref="E99:E130" si="3">((1*C99)*D99)-(((100%-C99)*(1)))</f>
        <v>0.47299999999999998</v>
      </c>
    </row>
    <row r="100" spans="2:5" x14ac:dyDescent="0.2">
      <c r="B100" s="37" t="s">
        <v>202</v>
      </c>
      <c r="C100" s="5">
        <v>0.6</v>
      </c>
      <c r="D100" s="9">
        <v>2.012</v>
      </c>
      <c r="E100" s="53">
        <f t="shared" si="3"/>
        <v>0.80720000000000003</v>
      </c>
    </row>
    <row r="101" spans="2:5" x14ac:dyDescent="0.2">
      <c r="B101" s="37" t="s">
        <v>203</v>
      </c>
      <c r="C101" s="5">
        <v>0.55600000000000005</v>
      </c>
      <c r="D101" s="9">
        <v>4.75</v>
      </c>
      <c r="E101" s="53">
        <f t="shared" si="3"/>
        <v>2.1970000000000001</v>
      </c>
    </row>
    <row r="102" spans="2:5" x14ac:dyDescent="0.2">
      <c r="B102" s="37" t="s">
        <v>204</v>
      </c>
      <c r="C102" s="5">
        <v>0.66700000000000004</v>
      </c>
      <c r="D102" s="9">
        <v>2.7519999999999998</v>
      </c>
      <c r="E102" s="53">
        <f t="shared" si="3"/>
        <v>1.5025839999999999</v>
      </c>
    </row>
    <row r="103" spans="2:5" x14ac:dyDescent="0.2">
      <c r="B103" s="37" t="s">
        <v>205</v>
      </c>
      <c r="C103" s="5">
        <v>0.75</v>
      </c>
      <c r="D103" s="9">
        <v>3.343</v>
      </c>
      <c r="E103" s="53">
        <f t="shared" si="3"/>
        <v>2.25725</v>
      </c>
    </row>
    <row r="104" spans="2:5" x14ac:dyDescent="0.2">
      <c r="B104" s="37" t="s">
        <v>206</v>
      </c>
      <c r="C104" s="5">
        <v>0.73680000000000001</v>
      </c>
      <c r="D104" s="9">
        <v>5.5449999999999999</v>
      </c>
      <c r="E104" s="53">
        <f t="shared" si="3"/>
        <v>3.8223560000000005</v>
      </c>
    </row>
    <row r="105" spans="2:5" x14ac:dyDescent="0.2">
      <c r="B105" s="37" t="s">
        <v>207</v>
      </c>
      <c r="C105" s="5">
        <v>0.57099999999999995</v>
      </c>
      <c r="D105" s="9">
        <v>2.516</v>
      </c>
      <c r="E105" s="53">
        <f t="shared" si="3"/>
        <v>1.0076359999999998</v>
      </c>
    </row>
    <row r="106" spans="2:5" x14ac:dyDescent="0.2">
      <c r="B106" s="37" t="s">
        <v>208</v>
      </c>
      <c r="C106" s="5">
        <v>0.71399999999999997</v>
      </c>
      <c r="D106" s="9">
        <v>2.4119999999999999</v>
      </c>
      <c r="E106" s="53">
        <f t="shared" si="3"/>
        <v>1.4361679999999999</v>
      </c>
    </row>
    <row r="107" spans="2:5" x14ac:dyDescent="0.2">
      <c r="B107" s="37" t="s">
        <v>209</v>
      </c>
      <c r="C107" s="5">
        <v>0.52600000000000002</v>
      </c>
      <c r="D107" s="9">
        <v>2.363</v>
      </c>
      <c r="E107" s="53">
        <f t="shared" si="3"/>
        <v>0.76893800000000012</v>
      </c>
    </row>
    <row r="108" spans="2:5" x14ac:dyDescent="0.2">
      <c r="B108" s="37" t="s">
        <v>210</v>
      </c>
      <c r="C108" s="5">
        <v>0.70799999999999996</v>
      </c>
      <c r="D108" s="9">
        <v>2.859</v>
      </c>
      <c r="E108" s="53">
        <f t="shared" si="3"/>
        <v>1.732172</v>
      </c>
    </row>
    <row r="109" spans="2:5" x14ac:dyDescent="0.2">
      <c r="B109" s="37" t="s">
        <v>211</v>
      </c>
      <c r="C109" s="5">
        <v>0.57099999999999995</v>
      </c>
      <c r="D109" s="9">
        <v>2.2450000000000001</v>
      </c>
      <c r="E109" s="53">
        <f t="shared" si="3"/>
        <v>0.85289499999999996</v>
      </c>
    </row>
    <row r="110" spans="2:5" x14ac:dyDescent="0.2">
      <c r="B110" s="37" t="s">
        <v>212</v>
      </c>
      <c r="C110" s="5">
        <v>0.61499999999999999</v>
      </c>
      <c r="D110" s="9">
        <v>1.946</v>
      </c>
      <c r="E110" s="53">
        <f t="shared" si="3"/>
        <v>0.81179000000000001</v>
      </c>
    </row>
    <row r="111" spans="2:5" x14ac:dyDescent="0.2">
      <c r="B111" s="37" t="s">
        <v>213</v>
      </c>
      <c r="C111" s="5">
        <v>0.5</v>
      </c>
      <c r="D111" s="9">
        <v>2.4470000000000001</v>
      </c>
      <c r="E111" s="53">
        <f t="shared" si="3"/>
        <v>0.72350000000000003</v>
      </c>
    </row>
    <row r="112" spans="2:5" x14ac:dyDescent="0.2">
      <c r="B112" s="37" t="s">
        <v>214</v>
      </c>
      <c r="C112" s="5">
        <v>0.83299999999999996</v>
      </c>
      <c r="D112" s="9">
        <v>3.2229999999999999</v>
      </c>
      <c r="E112" s="53">
        <f t="shared" si="3"/>
        <v>2.5177589999999999</v>
      </c>
    </row>
    <row r="113" spans="2:5" x14ac:dyDescent="0.2">
      <c r="B113" s="37" t="s">
        <v>215</v>
      </c>
      <c r="C113" s="5">
        <v>0.60799999999999998</v>
      </c>
      <c r="D113" s="9">
        <v>1.9139999999999999</v>
      </c>
      <c r="E113" s="53">
        <f t="shared" si="3"/>
        <v>0.77171199999999984</v>
      </c>
    </row>
    <row r="114" spans="2:5" x14ac:dyDescent="0.2">
      <c r="B114" s="37" t="s">
        <v>216</v>
      </c>
      <c r="C114" s="5">
        <v>0.66700000000000004</v>
      </c>
      <c r="D114" s="9">
        <v>3.19</v>
      </c>
      <c r="E114" s="53">
        <f t="shared" si="3"/>
        <v>1.7947300000000002</v>
      </c>
    </row>
    <row r="115" spans="2:5" x14ac:dyDescent="0.2">
      <c r="B115" s="37" t="s">
        <v>217</v>
      </c>
      <c r="C115" s="5">
        <v>0.55000000000000004</v>
      </c>
      <c r="D115" s="9">
        <v>2.4969999999999999</v>
      </c>
      <c r="E115" s="53">
        <f t="shared" si="3"/>
        <v>0.92335000000000012</v>
      </c>
    </row>
    <row r="116" spans="2:5" x14ac:dyDescent="0.2">
      <c r="B116" s="37" t="s">
        <v>218</v>
      </c>
      <c r="C116" s="5">
        <v>0.45</v>
      </c>
      <c r="D116" s="9">
        <v>1.7030000000000001</v>
      </c>
      <c r="E116" s="53">
        <f t="shared" si="3"/>
        <v>0.21635000000000004</v>
      </c>
    </row>
    <row r="117" spans="2:5" x14ac:dyDescent="0.2">
      <c r="B117" s="37" t="s">
        <v>219</v>
      </c>
      <c r="C117" s="5">
        <v>0.52780000000000005</v>
      </c>
      <c r="D117" s="9">
        <v>1.4370000000000001</v>
      </c>
      <c r="E117" s="53">
        <f t="shared" si="3"/>
        <v>0.28624860000000019</v>
      </c>
    </row>
    <row r="118" spans="2:5" x14ac:dyDescent="0.2">
      <c r="B118" s="37" t="s">
        <v>220</v>
      </c>
      <c r="C118" s="5">
        <v>0.6</v>
      </c>
      <c r="D118" s="9">
        <v>2.0840000000000001</v>
      </c>
      <c r="E118" s="53">
        <f t="shared" si="3"/>
        <v>0.85039999999999993</v>
      </c>
    </row>
    <row r="119" spans="2:5" x14ac:dyDescent="0.2">
      <c r="B119" s="37" t="s">
        <v>221</v>
      </c>
      <c r="C119" s="5">
        <v>0.64700000000000002</v>
      </c>
      <c r="D119" s="9">
        <v>9.9499999999999993</v>
      </c>
      <c r="E119" s="53">
        <f t="shared" si="3"/>
        <v>6.0846499999999999</v>
      </c>
    </row>
    <row r="120" spans="2:5" x14ac:dyDescent="0.2">
      <c r="B120" s="37" t="s">
        <v>222</v>
      </c>
      <c r="C120" s="5">
        <v>0.48</v>
      </c>
      <c r="D120" s="9">
        <v>1.595</v>
      </c>
      <c r="E120" s="53">
        <f t="shared" si="3"/>
        <v>0.24559999999999993</v>
      </c>
    </row>
    <row r="121" spans="2:5" x14ac:dyDescent="0.2">
      <c r="B121" s="37" t="s">
        <v>223</v>
      </c>
      <c r="C121" s="5">
        <v>0.5</v>
      </c>
      <c r="D121" s="9">
        <v>3.387</v>
      </c>
      <c r="E121" s="53">
        <f t="shared" si="3"/>
        <v>1.1935</v>
      </c>
    </row>
    <row r="122" spans="2:5" x14ac:dyDescent="0.2">
      <c r="B122" s="37" t="s">
        <v>224</v>
      </c>
      <c r="C122" s="5">
        <v>0.625</v>
      </c>
      <c r="D122" s="9">
        <v>1.3380000000000001</v>
      </c>
      <c r="E122" s="53">
        <f t="shared" si="3"/>
        <v>0.46125000000000005</v>
      </c>
    </row>
    <row r="123" spans="2:5" x14ac:dyDescent="0.2">
      <c r="B123" s="37" t="s">
        <v>225</v>
      </c>
      <c r="C123" s="5">
        <v>0.66700000000000004</v>
      </c>
      <c r="D123" s="9">
        <v>2.0070000000000001</v>
      </c>
      <c r="E123" s="53">
        <f t="shared" si="3"/>
        <v>1.0056690000000001</v>
      </c>
    </row>
    <row r="124" spans="2:5" x14ac:dyDescent="0.2">
      <c r="B124" s="37" t="s">
        <v>226</v>
      </c>
      <c r="C124" s="5">
        <v>0.62070000000000003</v>
      </c>
      <c r="D124" s="9">
        <v>1.349</v>
      </c>
      <c r="E124" s="53">
        <f t="shared" si="3"/>
        <v>0.45802430000000005</v>
      </c>
    </row>
    <row r="125" spans="2:5" x14ac:dyDescent="0.2">
      <c r="B125" s="37" t="s">
        <v>227</v>
      </c>
      <c r="C125" s="5">
        <v>0.5</v>
      </c>
      <c r="D125" s="9">
        <v>4.3810000000000002</v>
      </c>
      <c r="E125" s="53">
        <f t="shared" si="3"/>
        <v>1.6905000000000001</v>
      </c>
    </row>
    <row r="126" spans="2:5" x14ac:dyDescent="0.2">
      <c r="B126" s="37" t="s">
        <v>228</v>
      </c>
      <c r="C126" s="5">
        <v>0.66700000000000004</v>
      </c>
      <c r="D126" s="9">
        <v>10.645</v>
      </c>
      <c r="E126" s="53">
        <f t="shared" si="3"/>
        <v>6.7672150000000002</v>
      </c>
    </row>
    <row r="127" spans="2:5" x14ac:dyDescent="0.2">
      <c r="B127" s="37" t="s">
        <v>229</v>
      </c>
      <c r="C127" s="5">
        <v>0.46150000000000002</v>
      </c>
      <c r="D127" s="9">
        <v>3.7290000000000001</v>
      </c>
      <c r="E127" s="53">
        <f t="shared" si="3"/>
        <v>1.1824335000000001</v>
      </c>
    </row>
    <row r="128" spans="2:5" x14ac:dyDescent="0.2">
      <c r="B128" s="37" t="s">
        <v>230</v>
      </c>
      <c r="C128" s="5">
        <v>0.6</v>
      </c>
      <c r="D128" s="9">
        <v>2.02</v>
      </c>
      <c r="E128" s="53">
        <f t="shared" si="3"/>
        <v>0.81199999999999994</v>
      </c>
    </row>
    <row r="129" spans="2:5" x14ac:dyDescent="0.2">
      <c r="B129" s="37" t="s">
        <v>231</v>
      </c>
      <c r="C129" s="5">
        <v>0.64100000000000001</v>
      </c>
      <c r="D129" s="9">
        <v>1.657</v>
      </c>
      <c r="E129" s="53">
        <f t="shared" si="3"/>
        <v>0.70313700000000012</v>
      </c>
    </row>
    <row r="130" spans="2:5" x14ac:dyDescent="0.2">
      <c r="B130" s="37"/>
      <c r="C130" s="5"/>
      <c r="D130" s="9"/>
      <c r="E130" s="53"/>
    </row>
  </sheetData>
  <autoFilter ref="B2:E57" xr:uid="{00000000-0009-0000-0000-000001000000}">
    <sortState xmlns:xlrd2="http://schemas.microsoft.com/office/spreadsheetml/2017/richdata2" ref="B3:E57">
      <sortCondition ref="B2:B57"/>
    </sortState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showGridLines="0" workbookViewId="0">
      <selection activeCell="K4" sqref="K4"/>
    </sheetView>
  </sheetViews>
  <sheetFormatPr baseColWidth="10" defaultColWidth="8.83203125" defaultRowHeight="15" x14ac:dyDescent="0.2"/>
  <cols>
    <col min="1" max="1" width="2" bestFit="1" customWidth="1"/>
    <col min="2" max="2" width="12.1640625" bestFit="1" customWidth="1"/>
    <col min="3" max="3" width="9.5" style="22" bestFit="1" customWidth="1"/>
    <col min="4" max="4" width="14.6640625" style="19" bestFit="1" customWidth="1"/>
    <col min="5" max="5" width="6.33203125" style="19" bestFit="1" customWidth="1"/>
    <col min="6" max="6" width="8.1640625" style="32" bestFit="1" customWidth="1"/>
    <col min="7" max="7" width="9" style="24" bestFit="1" customWidth="1"/>
    <col min="8" max="8" width="12" style="31" bestFit="1" customWidth="1"/>
    <col min="9" max="11" width="8" bestFit="1" customWidth="1"/>
    <col min="12" max="12" width="8.33203125" style="19" bestFit="1" customWidth="1"/>
  </cols>
  <sheetData>
    <row r="1" spans="1:12" ht="16" thickBot="1" x14ac:dyDescent="0.25"/>
    <row r="2" spans="1:12" ht="17" thickBot="1" x14ac:dyDescent="0.25">
      <c r="B2" s="68" t="s">
        <v>60</v>
      </c>
      <c r="C2" s="69"/>
      <c r="D2" s="69"/>
      <c r="E2" s="70"/>
      <c r="F2" s="71" t="s">
        <v>62</v>
      </c>
      <c r="G2" s="72"/>
      <c r="H2" s="73"/>
      <c r="I2" s="74" t="s">
        <v>68</v>
      </c>
      <c r="J2" s="72"/>
      <c r="K2" s="72"/>
      <c r="L2" s="75"/>
    </row>
    <row r="3" spans="1:12" ht="30" x14ac:dyDescent="0.2">
      <c r="B3" s="44" t="s">
        <v>3</v>
      </c>
      <c r="C3" s="45" t="s">
        <v>1</v>
      </c>
      <c r="D3" s="46" t="s">
        <v>0</v>
      </c>
      <c r="E3" s="47" t="s">
        <v>2</v>
      </c>
      <c r="F3" s="48" t="s">
        <v>63</v>
      </c>
      <c r="G3" s="49" t="s">
        <v>61</v>
      </c>
      <c r="H3" s="50" t="s">
        <v>62</v>
      </c>
      <c r="I3" s="51" t="s">
        <v>64</v>
      </c>
      <c r="J3" s="49" t="s">
        <v>65</v>
      </c>
      <c r="K3" s="49" t="s">
        <v>67</v>
      </c>
      <c r="L3" s="47" t="s">
        <v>66</v>
      </c>
    </row>
    <row r="4" spans="1:12" x14ac:dyDescent="0.2">
      <c r="A4">
        <v>1</v>
      </c>
      <c r="B4" s="26" t="s">
        <v>7</v>
      </c>
      <c r="C4" s="21">
        <f>VLOOKUP(B4,STOCKS!B:E,2,)</f>
        <v>0.40910000000000002</v>
      </c>
      <c r="D4" s="20">
        <f>VLOOKUP(B4,STOCKS!B:E,3,)</f>
        <v>2.5569999999999999</v>
      </c>
      <c r="E4" s="33">
        <f>VLOOKUP(B4,STOCKS!B:E,4,)</f>
        <v>0.45516869999999998</v>
      </c>
      <c r="F4" s="42">
        <f>1000/G4</f>
        <v>27.173913043478294</v>
      </c>
      <c r="G4" s="25">
        <f t="shared" ref="G4:G5" si="0">K4-J4</f>
        <v>36.799999999999955</v>
      </c>
      <c r="H4" s="35">
        <f>G4*F4</f>
        <v>1000</v>
      </c>
      <c r="I4" s="17">
        <v>1757.65</v>
      </c>
      <c r="J4" s="37">
        <v>1760.25</v>
      </c>
      <c r="K4" s="38">
        <v>1797.05</v>
      </c>
      <c r="L4" s="39">
        <f>(J4-I4)*F4</f>
        <v>70.652173913041096</v>
      </c>
    </row>
    <row r="5" spans="1:12" x14ac:dyDescent="0.2">
      <c r="A5">
        <v>2</v>
      </c>
      <c r="B5" s="26" t="s">
        <v>11</v>
      </c>
      <c r="C5" s="21">
        <f>VLOOKUP(B5,STOCKS!B:E,2,)</f>
        <v>0.5625</v>
      </c>
      <c r="D5" s="20">
        <f>VLOOKUP(B5,STOCKS!B:E,3,)</f>
        <v>1.7490000000000001</v>
      </c>
      <c r="E5" s="33">
        <f>VLOOKUP(B5,STOCKS!B:E,4,)</f>
        <v>0.54631250000000009</v>
      </c>
      <c r="F5" s="42">
        <f t="shared" ref="F5:F10" si="1">1000/G5</f>
        <v>16.28664495114004</v>
      </c>
      <c r="G5" s="25">
        <f t="shared" si="0"/>
        <v>61.400000000000091</v>
      </c>
      <c r="H5" s="35">
        <f t="shared" ref="H5:H10" si="2">F5/G5</f>
        <v>0.26525480376449539</v>
      </c>
      <c r="I5" s="17">
        <v>2319.0500000000002</v>
      </c>
      <c r="J5" s="37">
        <v>2357.6</v>
      </c>
      <c r="K5" s="37">
        <v>2419</v>
      </c>
      <c r="L5" s="39">
        <f>(J5-I5)*F5</f>
        <v>627.85016286644407</v>
      </c>
    </row>
    <row r="6" spans="1:12" x14ac:dyDescent="0.2">
      <c r="A6">
        <v>3</v>
      </c>
      <c r="B6" s="26" t="s">
        <v>13</v>
      </c>
      <c r="C6" s="21">
        <f>VLOOKUP(B6,STOCKS!B:E,2,)</f>
        <v>0.45450000000000002</v>
      </c>
      <c r="D6" s="20">
        <f>VLOOKUP(B6,STOCKS!B:E,3,)</f>
        <v>2.5369999999999999</v>
      </c>
      <c r="E6" s="33">
        <f>VLOOKUP(B6,STOCKS!B:E,4,)</f>
        <v>0.60756650000000001</v>
      </c>
      <c r="F6" s="42">
        <f t="shared" si="1"/>
        <v>196.07843137254869</v>
      </c>
      <c r="G6" s="25">
        <f>K6-J6</f>
        <v>5.1000000000000085</v>
      </c>
      <c r="H6" s="35">
        <f t="shared" si="2"/>
        <v>38.446751249519288</v>
      </c>
      <c r="I6" s="17">
        <v>128.30000000000001</v>
      </c>
      <c r="J6" s="37">
        <v>127.7</v>
      </c>
      <c r="K6" s="37">
        <v>132.80000000000001</v>
      </c>
      <c r="L6" s="39">
        <f>(J6-I6)*F6</f>
        <v>-117.64705882353088</v>
      </c>
    </row>
    <row r="7" spans="1:12" x14ac:dyDescent="0.2">
      <c r="A7">
        <v>4</v>
      </c>
      <c r="B7" s="26" t="s">
        <v>26</v>
      </c>
      <c r="C7" s="21">
        <f>VLOOKUP(B7,STOCKS!B:E,2,)</f>
        <v>0.58620000000000005</v>
      </c>
      <c r="D7" s="20">
        <f>VLOOKUP(B7,STOCKS!B:E,3,)</f>
        <v>2.3090000000000002</v>
      </c>
      <c r="E7" s="33">
        <f>VLOOKUP(B7,STOCKS!B:E,4,)</f>
        <v>0.93973580000000023</v>
      </c>
      <c r="F7" s="42">
        <f t="shared" si="1"/>
        <v>18.248175182481692</v>
      </c>
      <c r="G7" s="25">
        <f t="shared" ref="G7:G10" si="3">K7-J7</f>
        <v>54.800000000000182</v>
      </c>
      <c r="H7" s="35">
        <f t="shared" si="2"/>
        <v>0.3329958974905407</v>
      </c>
      <c r="I7" s="17">
        <v>2208.1</v>
      </c>
      <c r="J7" s="37">
        <v>2210.1999999999998</v>
      </c>
      <c r="K7" s="37">
        <v>2265</v>
      </c>
      <c r="L7" s="39">
        <f t="shared" ref="L7:L10" si="4">(J7-I7)*F7</f>
        <v>38.321167883209895</v>
      </c>
    </row>
    <row r="8" spans="1:12" x14ac:dyDescent="0.2">
      <c r="A8">
        <v>5</v>
      </c>
      <c r="B8" s="26" t="s">
        <v>27</v>
      </c>
      <c r="C8" s="21">
        <f>VLOOKUP(B8,STOCKS!B:E,2,)</f>
        <v>0.52380000000000004</v>
      </c>
      <c r="D8" s="20">
        <f>VLOOKUP(B8,STOCKS!B:E,3,)</f>
        <v>2.008</v>
      </c>
      <c r="E8" s="33">
        <f>VLOOKUP(B8,STOCKS!B:E,4,)</f>
        <v>0.57559040000000006</v>
      </c>
      <c r="F8" s="42">
        <f t="shared" si="1"/>
        <v>102.56410256410257</v>
      </c>
      <c r="G8" s="25">
        <f t="shared" si="3"/>
        <v>9.75</v>
      </c>
      <c r="H8" s="35">
        <f t="shared" si="2"/>
        <v>10.519395134779751</v>
      </c>
      <c r="I8" s="17">
        <v>380.8</v>
      </c>
      <c r="J8" s="37">
        <v>383.2</v>
      </c>
      <c r="K8" s="37">
        <v>392.95</v>
      </c>
      <c r="L8" s="39">
        <f t="shared" si="4"/>
        <v>246.15384615384383</v>
      </c>
    </row>
    <row r="9" spans="1:12" x14ac:dyDescent="0.2">
      <c r="A9">
        <v>6</v>
      </c>
      <c r="B9" s="26" t="s">
        <v>33</v>
      </c>
      <c r="C9" s="21">
        <f>VLOOKUP(B9,STOCKS!B:E,2,)</f>
        <v>0.52</v>
      </c>
      <c r="D9" s="20">
        <f>VLOOKUP(B9,STOCKS!B:E,3,)</f>
        <v>1.984</v>
      </c>
      <c r="E9" s="33">
        <f>VLOOKUP(B9,STOCKS!B:E,4,)</f>
        <v>0.55167999999999995</v>
      </c>
      <c r="F9" s="42">
        <f t="shared" si="1"/>
        <v>91.743119266055231</v>
      </c>
      <c r="G9" s="25">
        <f t="shared" si="3"/>
        <v>10.899999999999977</v>
      </c>
      <c r="H9" s="35">
        <f t="shared" si="2"/>
        <v>8.4167999326656346</v>
      </c>
      <c r="I9" s="17">
        <v>294.89999999999998</v>
      </c>
      <c r="J9" s="37">
        <v>284</v>
      </c>
      <c r="K9" s="37">
        <v>294.89999999999998</v>
      </c>
      <c r="L9" s="39">
        <f t="shared" si="4"/>
        <v>-999.99999999999989</v>
      </c>
    </row>
    <row r="10" spans="1:12" ht="16" thickBot="1" x14ac:dyDescent="0.25">
      <c r="A10">
        <v>7</v>
      </c>
      <c r="B10" s="27" t="s">
        <v>54</v>
      </c>
      <c r="C10" s="28">
        <f>VLOOKUP(B10,STOCKS!B:E,2,)</f>
        <v>0.60870000000000002</v>
      </c>
      <c r="D10" s="29">
        <f>VLOOKUP(B10,STOCKS!B:E,3,)</f>
        <v>1.3049999999999999</v>
      </c>
      <c r="E10" s="34">
        <f>VLOOKUP(B10,STOCKS!B:E,4,)</f>
        <v>0.40305349999999995</v>
      </c>
      <c r="F10" s="43">
        <f t="shared" si="1"/>
        <v>70.67137809187291</v>
      </c>
      <c r="G10" s="30">
        <f t="shared" si="3"/>
        <v>14.149999999999977</v>
      </c>
      <c r="H10" s="36">
        <f t="shared" si="2"/>
        <v>4.9944436814044542</v>
      </c>
      <c r="I10" s="18">
        <v>549.29999999999995</v>
      </c>
      <c r="J10" s="40">
        <v>535.15</v>
      </c>
      <c r="K10" s="40">
        <v>549.29999999999995</v>
      </c>
      <c r="L10" s="41">
        <f t="shared" si="4"/>
        <v>-1000.0000000000001</v>
      </c>
    </row>
    <row r="11" spans="1:12" ht="16" thickBot="1" x14ac:dyDescent="0.25">
      <c r="L11" s="52">
        <f>SUM(L4:L10)</f>
        <v>-1134.6697080069921</v>
      </c>
    </row>
  </sheetData>
  <mergeCells count="3">
    <mergeCell ref="B2:E2"/>
    <mergeCell ref="F2:H2"/>
    <mergeCell ref="I2:L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11A8-8AB1-3649-8913-07E64571E4F0}">
  <dimension ref="A1:N35"/>
  <sheetViews>
    <sheetView showGridLines="0" topLeftCell="B9" zoomScale="157" zoomScaleNormal="157" workbookViewId="0">
      <selection activeCell="B18" sqref="B18:M35"/>
    </sheetView>
  </sheetViews>
  <sheetFormatPr baseColWidth="10" defaultColWidth="8.83203125" defaultRowHeight="15" x14ac:dyDescent="0.2"/>
  <cols>
    <col min="1" max="1" width="2" bestFit="1" customWidth="1"/>
    <col min="2" max="2" width="12.1640625" bestFit="1" customWidth="1"/>
    <col min="3" max="3" width="9.5" style="22" bestFit="1" customWidth="1"/>
    <col min="4" max="4" width="14.6640625" style="19" bestFit="1" customWidth="1"/>
    <col min="5" max="5" width="6.33203125" style="19" bestFit="1" customWidth="1"/>
    <col min="6" max="6" width="8.1640625" style="32" bestFit="1" customWidth="1"/>
    <col min="7" max="7" width="9" style="24" bestFit="1" customWidth="1"/>
    <col min="8" max="8" width="12" style="31" bestFit="1" customWidth="1"/>
    <col min="9" max="9" width="9.5" customWidth="1"/>
    <col min="10" max="10" width="11.5" customWidth="1"/>
    <col min="11" max="11" width="12.33203125" customWidth="1"/>
    <col min="12" max="12" width="10.1640625" customWidth="1"/>
    <col min="13" max="13" width="11.5" style="19" customWidth="1"/>
  </cols>
  <sheetData>
    <row r="1" spans="1:13" ht="16" thickBot="1" x14ac:dyDescent="0.25">
      <c r="B1" t="s">
        <v>232</v>
      </c>
    </row>
    <row r="2" spans="1:13" ht="17" thickBot="1" x14ac:dyDescent="0.25">
      <c r="B2" s="68" t="s">
        <v>60</v>
      </c>
      <c r="C2" s="69"/>
      <c r="D2" s="69"/>
      <c r="E2" s="70"/>
      <c r="F2" s="71" t="s">
        <v>62</v>
      </c>
      <c r="G2" s="72"/>
      <c r="H2" s="73"/>
      <c r="I2" s="74" t="s">
        <v>68</v>
      </c>
      <c r="J2" s="72"/>
      <c r="K2" s="72"/>
      <c r="L2" s="73"/>
      <c r="M2" s="75"/>
    </row>
    <row r="3" spans="1:13" ht="30" x14ac:dyDescent="0.2">
      <c r="B3" s="44" t="s">
        <v>3</v>
      </c>
      <c r="C3" s="45" t="s">
        <v>1</v>
      </c>
      <c r="D3" s="46" t="s">
        <v>0</v>
      </c>
      <c r="E3" s="47" t="s">
        <v>2</v>
      </c>
      <c r="F3" s="48" t="s">
        <v>63</v>
      </c>
      <c r="G3" s="49" t="s">
        <v>61</v>
      </c>
      <c r="H3" s="50" t="s">
        <v>62</v>
      </c>
      <c r="I3" s="51" t="s">
        <v>67</v>
      </c>
      <c r="J3" s="49" t="s">
        <v>233</v>
      </c>
      <c r="K3" s="49" t="s">
        <v>234</v>
      </c>
      <c r="L3" s="50" t="s">
        <v>235</v>
      </c>
      <c r="M3" s="47" t="s">
        <v>66</v>
      </c>
    </row>
    <row r="4" spans="1:13" x14ac:dyDescent="0.2">
      <c r="A4">
        <v>1</v>
      </c>
      <c r="B4" s="37" t="s">
        <v>28</v>
      </c>
      <c r="C4" s="21">
        <f>VLOOKUP(B4,STOCKS!B:E,2,)</f>
        <v>0.5484</v>
      </c>
      <c r="D4" s="20">
        <f>VLOOKUP(B4,STOCKS!B:E,3,)</f>
        <v>2.008</v>
      </c>
      <c r="E4" s="33">
        <f>VLOOKUP(B4,STOCKS!B:E,4,)</f>
        <v>0.64958720000000003</v>
      </c>
      <c r="F4" s="42">
        <f>1000/G4</f>
        <v>102.04081632653049</v>
      </c>
      <c r="G4" s="25">
        <f>I4-J4</f>
        <v>9.8000000000000114</v>
      </c>
      <c r="H4" s="35">
        <f>G4*F4</f>
        <v>1000</v>
      </c>
      <c r="I4" s="38">
        <v>468.5</v>
      </c>
      <c r="J4" s="56">
        <v>458.7</v>
      </c>
      <c r="K4" s="58">
        <v>468.5</v>
      </c>
      <c r="L4" s="37">
        <v>468.5</v>
      </c>
      <c r="M4" s="39">
        <f>IF(K4=I4,(L4-K4),(K4-L4)) * F4</f>
        <v>0</v>
      </c>
    </row>
    <row r="5" spans="1:13" x14ac:dyDescent="0.2">
      <c r="A5">
        <v>2</v>
      </c>
      <c r="B5" s="37" t="s">
        <v>30</v>
      </c>
      <c r="C5" s="21">
        <f>VLOOKUP(B5,STOCKS!B:E,2,)</f>
        <v>0.51429999999999998</v>
      </c>
      <c r="D5" s="20">
        <f>VLOOKUP(B5,STOCKS!B:E,3,)</f>
        <v>1.7789999999999999</v>
      </c>
      <c r="E5" s="33">
        <f>VLOOKUP(B5,STOCKS!B:E,4,)</f>
        <v>0.42923969999999989</v>
      </c>
      <c r="F5" s="42">
        <f>1000/G5</f>
        <v>434.7826086956527</v>
      </c>
      <c r="G5" s="25">
        <f t="shared" ref="G5:G6" si="0">I5-J5</f>
        <v>2.2999999999999972</v>
      </c>
      <c r="H5" s="35">
        <f t="shared" ref="H5:H6" si="1">G5*F5</f>
        <v>1000</v>
      </c>
      <c r="I5" s="38">
        <v>82.7</v>
      </c>
      <c r="J5" s="57">
        <v>80.400000000000006</v>
      </c>
      <c r="K5" s="59">
        <v>80.400000000000006</v>
      </c>
      <c r="L5" s="37">
        <v>79.75</v>
      </c>
      <c r="M5" s="39">
        <f t="shared" ref="M5:M6" si="2">IF(K5=I5,(L5-K5),(K5-L5)) * F5</f>
        <v>282.60869565217672</v>
      </c>
    </row>
    <row r="6" spans="1:13" x14ac:dyDescent="0.2">
      <c r="A6">
        <v>3</v>
      </c>
      <c r="B6" s="37" t="s">
        <v>42</v>
      </c>
      <c r="C6" s="21">
        <f>VLOOKUP(B6,STOCKS!B:E,2,)</f>
        <v>0.56520000000000004</v>
      </c>
      <c r="D6" s="20">
        <f>VLOOKUP(B6,STOCKS!B:E,3,)</f>
        <v>1.45</v>
      </c>
      <c r="E6" s="33">
        <f>VLOOKUP(B6,STOCKS!B:E,4,)</f>
        <v>0.38474000000000008</v>
      </c>
      <c r="F6" s="42">
        <f>1000/G6</f>
        <v>124.22360248447187</v>
      </c>
      <c r="G6" s="25">
        <f t="shared" si="0"/>
        <v>8.0500000000000114</v>
      </c>
      <c r="H6" s="35">
        <f t="shared" si="1"/>
        <v>1000</v>
      </c>
      <c r="I6" s="38">
        <v>238.15</v>
      </c>
      <c r="J6" s="57">
        <v>230.1</v>
      </c>
      <c r="K6" s="59">
        <v>230.1</v>
      </c>
      <c r="L6" s="37">
        <v>230.1</v>
      </c>
      <c r="M6" s="39">
        <f t="shared" si="2"/>
        <v>0</v>
      </c>
    </row>
    <row r="7" spans="1:13" x14ac:dyDescent="0.2">
      <c r="A7" s="60"/>
      <c r="M7" s="64">
        <f>SUM(M4:M6)</f>
        <v>282.60869565217672</v>
      </c>
    </row>
    <row r="14" spans="1:13" x14ac:dyDescent="0.2">
      <c r="C14"/>
      <c r="D14"/>
      <c r="E14"/>
      <c r="F14"/>
      <c r="G14"/>
      <c r="H14"/>
      <c r="M14"/>
    </row>
    <row r="15" spans="1:13" x14ac:dyDescent="0.2">
      <c r="C15"/>
      <c r="D15"/>
      <c r="E15"/>
      <c r="F15"/>
      <c r="G15"/>
      <c r="H15"/>
      <c r="M15"/>
    </row>
    <row r="16" spans="1:13" x14ac:dyDescent="0.2">
      <c r="C16"/>
      <c r="D16"/>
      <c r="E16"/>
      <c r="F16"/>
      <c r="G16"/>
      <c r="H16"/>
      <c r="M16"/>
    </row>
    <row r="17" spans="2:14" ht="16" thickBot="1" x14ac:dyDescent="0.25">
      <c r="C17"/>
      <c r="D17"/>
      <c r="E17"/>
      <c r="F17"/>
      <c r="G17"/>
      <c r="H17"/>
      <c r="M17"/>
    </row>
    <row r="18" spans="2:14" ht="17" thickBot="1" x14ac:dyDescent="0.25">
      <c r="B18" s="68" t="s">
        <v>236</v>
      </c>
      <c r="C18" s="69"/>
      <c r="D18" s="69"/>
      <c r="E18" s="70"/>
      <c r="F18" s="71" t="s">
        <v>62</v>
      </c>
      <c r="G18" s="72"/>
      <c r="H18" s="73"/>
      <c r="I18" s="74" t="s">
        <v>68</v>
      </c>
      <c r="J18" s="72"/>
      <c r="K18" s="72"/>
      <c r="L18" s="73"/>
      <c r="M18" s="75"/>
    </row>
    <row r="19" spans="2:14" ht="30" x14ac:dyDescent="0.2">
      <c r="B19" s="44" t="s">
        <v>3</v>
      </c>
      <c r="C19" s="45" t="s">
        <v>1</v>
      </c>
      <c r="D19" s="46" t="s">
        <v>0</v>
      </c>
      <c r="E19" s="47" t="s">
        <v>2</v>
      </c>
      <c r="F19" s="48" t="s">
        <v>63</v>
      </c>
      <c r="G19" s="49" t="s">
        <v>61</v>
      </c>
      <c r="H19" s="50" t="s">
        <v>62</v>
      </c>
      <c r="I19" s="51" t="s">
        <v>67</v>
      </c>
      <c r="J19" s="49" t="s">
        <v>233</v>
      </c>
      <c r="K19" s="49" t="s">
        <v>234</v>
      </c>
      <c r="L19" s="50" t="s">
        <v>235</v>
      </c>
      <c r="M19" s="47" t="s">
        <v>66</v>
      </c>
    </row>
    <row r="20" spans="2:14" x14ac:dyDescent="0.2">
      <c r="B20" s="37" t="s">
        <v>112</v>
      </c>
      <c r="C20" s="21">
        <f>VLOOKUP(B20,'US-STOCKS'!B:E,2,)</f>
        <v>0.71399999999999997</v>
      </c>
      <c r="D20" s="20">
        <f>VLOOKUP(B20,'US-STOCKS'!B:E,3,)</f>
        <v>9.4870000000000001</v>
      </c>
      <c r="E20" s="33">
        <f>VLOOKUP(B20,'US-STOCKS'!B:E,4,)</f>
        <v>6.4877179999999992</v>
      </c>
      <c r="F20" s="42">
        <f>1000/G20</f>
        <v>1538.4615384615417</v>
      </c>
      <c r="G20" s="25">
        <f>I20-J20</f>
        <v>0.64999999999999858</v>
      </c>
      <c r="H20" s="35">
        <f>G20*F20</f>
        <v>1000</v>
      </c>
      <c r="I20" s="61">
        <v>36.1</v>
      </c>
      <c r="J20" s="62">
        <v>35.450000000000003</v>
      </c>
      <c r="K20" s="37">
        <v>35.450000000000003</v>
      </c>
      <c r="L20" s="17">
        <v>35.450000000000003</v>
      </c>
      <c r="M20" s="39">
        <f>IF(K20=I20,(L20-K20),(K20-L20)) * F20</f>
        <v>0</v>
      </c>
    </row>
    <row r="21" spans="2:14" x14ac:dyDescent="0.2">
      <c r="B21" s="37" t="s">
        <v>173</v>
      </c>
      <c r="C21" s="21">
        <f>VLOOKUP(B21,'US-STOCKS'!B:E,2,)</f>
        <v>0.5</v>
      </c>
      <c r="D21" s="20">
        <f>VLOOKUP(B21,'US-STOCKS'!B:E,3,)</f>
        <v>1.708</v>
      </c>
      <c r="E21" s="33">
        <f>VLOOKUP(B21,'US-STOCKS'!B:E,4,)</f>
        <v>0.35399999999999998</v>
      </c>
      <c r="F21" s="42">
        <f>1000/G21</f>
        <v>1449.2753623188305</v>
      </c>
      <c r="G21" s="25">
        <f t="shared" ref="G21:G23" si="3">I21-J21</f>
        <v>0.69000000000000483</v>
      </c>
      <c r="H21" s="35">
        <f t="shared" ref="H21:H23" si="4">G21*F21</f>
        <v>1000</v>
      </c>
      <c r="I21" s="57">
        <v>47.42</v>
      </c>
      <c r="J21" s="63">
        <v>46.73</v>
      </c>
      <c r="K21" s="37">
        <v>46.73</v>
      </c>
      <c r="L21" s="17">
        <v>47.42</v>
      </c>
      <c r="M21" s="39">
        <f>IF(K21=I21,(L21-K21),(K21-L21)) * F21</f>
        <v>-1000</v>
      </c>
    </row>
    <row r="22" spans="2:14" x14ac:dyDescent="0.2">
      <c r="B22" s="37" t="s">
        <v>178</v>
      </c>
      <c r="C22" s="21">
        <f>VLOOKUP(B22,'US-STOCKS'!B:E,2,)</f>
        <v>0.69599999999999995</v>
      </c>
      <c r="D22" s="20">
        <f>VLOOKUP(B22,'US-STOCKS'!B:E,3,)</f>
        <v>1.867</v>
      </c>
      <c r="E22" s="33">
        <f>VLOOKUP(B22,'US-STOCKS'!B:E,4,)</f>
        <v>0.99543199999999987</v>
      </c>
      <c r="F22" s="42">
        <f>1000/G22</f>
        <v>336.70033670033683</v>
      </c>
      <c r="G22" s="25">
        <f t="shared" si="3"/>
        <v>2.9699999999999989</v>
      </c>
      <c r="H22" s="35">
        <f t="shared" si="4"/>
        <v>1000</v>
      </c>
      <c r="I22" s="57">
        <v>239.43</v>
      </c>
      <c r="J22" s="63">
        <v>236.46</v>
      </c>
      <c r="K22" s="37">
        <v>239.43</v>
      </c>
      <c r="L22" s="17">
        <v>244.7</v>
      </c>
      <c r="M22" s="39">
        <f>IF(K22=I22,(L22-K22),(K22-L22)) * F22</f>
        <v>1774.4107744107689</v>
      </c>
      <c r="N22" s="22"/>
    </row>
    <row r="23" spans="2:14" x14ac:dyDescent="0.2">
      <c r="B23" s="37" t="s">
        <v>219</v>
      </c>
      <c r="C23" s="21">
        <f>VLOOKUP(B23,'US-STOCKS'!B:E,2,)</f>
        <v>0.52780000000000005</v>
      </c>
      <c r="D23" s="20">
        <f>VLOOKUP(B23,'US-STOCKS'!B:E,3,)</f>
        <v>1.4370000000000001</v>
      </c>
      <c r="E23" s="33">
        <f>VLOOKUP(B23,'US-STOCKS'!B:E,4,)</f>
        <v>0.28624860000000019</v>
      </c>
      <c r="F23" s="42">
        <f>1000/G23</f>
        <v>925.92592592592734</v>
      </c>
      <c r="G23" s="25">
        <f t="shared" si="3"/>
        <v>1.0799999999999983</v>
      </c>
      <c r="H23" s="35">
        <f t="shared" si="4"/>
        <v>1000</v>
      </c>
      <c r="I23" s="57">
        <v>83.22</v>
      </c>
      <c r="J23" s="63">
        <v>82.14</v>
      </c>
      <c r="K23" s="37">
        <v>82.14</v>
      </c>
      <c r="L23" s="17">
        <v>82.19</v>
      </c>
      <c r="M23" s="39">
        <f>IF(K23=I23,(L23-K23),(K23-L23)) * F23</f>
        <v>-46.296296296293733</v>
      </c>
      <c r="N23" s="22"/>
    </row>
    <row r="24" spans="2:14" x14ac:dyDescent="0.2">
      <c r="B24" s="37"/>
      <c r="C24" s="21"/>
      <c r="D24" s="20"/>
      <c r="E24" s="33"/>
      <c r="F24" s="42"/>
      <c r="G24" s="25"/>
      <c r="H24" s="35"/>
      <c r="I24" s="57"/>
      <c r="J24" s="63"/>
      <c r="K24" s="37"/>
      <c r="L24" s="17"/>
      <c r="M24" s="39"/>
      <c r="N24" s="22"/>
    </row>
    <row r="25" spans="2:14" x14ac:dyDescent="0.2">
      <c r="B25" s="37"/>
      <c r="C25" s="21"/>
      <c r="D25" s="20"/>
      <c r="E25" s="33"/>
      <c r="F25" s="42"/>
      <c r="G25" s="25"/>
      <c r="H25" s="35"/>
      <c r="I25" s="61"/>
      <c r="J25" s="62"/>
      <c r="K25" s="37"/>
      <c r="L25" s="17"/>
      <c r="M25" s="39"/>
      <c r="N25" s="22"/>
    </row>
    <row r="26" spans="2:14" x14ac:dyDescent="0.2">
      <c r="B26" s="37"/>
      <c r="C26" s="21"/>
      <c r="D26" s="20"/>
      <c r="E26" s="33"/>
      <c r="F26" s="42"/>
      <c r="G26" s="25"/>
      <c r="H26" s="35"/>
      <c r="I26" s="57"/>
      <c r="J26" s="63"/>
      <c r="K26" s="37"/>
      <c r="L26" s="17"/>
      <c r="M26" s="39"/>
      <c r="N26" s="22"/>
    </row>
    <row r="27" spans="2:14" x14ac:dyDescent="0.2">
      <c r="B27" s="37"/>
      <c r="C27" s="21"/>
      <c r="D27" s="20"/>
      <c r="E27" s="33"/>
      <c r="F27" s="42"/>
      <c r="G27" s="25"/>
      <c r="H27" s="35"/>
      <c r="I27" s="57"/>
      <c r="J27" s="63"/>
      <c r="K27" s="37"/>
      <c r="L27" s="17"/>
      <c r="M27" s="39"/>
    </row>
    <row r="28" spans="2:14" x14ac:dyDescent="0.2">
      <c r="B28" s="23"/>
      <c r="C28" s="21"/>
      <c r="D28" s="20"/>
      <c r="E28" s="33"/>
      <c r="F28" s="42"/>
      <c r="G28" s="25"/>
      <c r="H28" s="35"/>
      <c r="I28" s="57"/>
      <c r="J28" s="63"/>
      <c r="K28" s="37"/>
      <c r="L28" s="17"/>
      <c r="M28" s="39"/>
    </row>
    <row r="29" spans="2:14" x14ac:dyDescent="0.2">
      <c r="B29" s="23"/>
      <c r="C29" s="21"/>
      <c r="D29" s="20"/>
      <c r="E29" s="33"/>
      <c r="F29" s="42"/>
      <c r="G29" s="25"/>
      <c r="H29" s="35"/>
      <c r="I29" s="57"/>
      <c r="J29" s="63"/>
      <c r="K29" s="37"/>
      <c r="L29" s="17"/>
      <c r="M29" s="39"/>
    </row>
    <row r="30" spans="2:14" x14ac:dyDescent="0.2">
      <c r="B30" s="23"/>
      <c r="C30" s="21"/>
      <c r="D30" s="20"/>
      <c r="E30" s="33"/>
      <c r="F30" s="42"/>
      <c r="G30" s="25"/>
      <c r="H30" s="35"/>
      <c r="I30" s="61"/>
      <c r="J30" s="62"/>
      <c r="K30" s="37"/>
      <c r="L30" s="17"/>
      <c r="M30" s="39"/>
    </row>
    <row r="31" spans="2:14" x14ac:dyDescent="0.2">
      <c r="B31" s="23"/>
      <c r="C31" s="21"/>
      <c r="D31" s="20"/>
      <c r="E31" s="33"/>
      <c r="F31" s="42"/>
      <c r="G31" s="25"/>
      <c r="H31" s="35"/>
      <c r="I31" s="57"/>
      <c r="J31" s="63"/>
      <c r="K31" s="37"/>
      <c r="L31" s="17"/>
      <c r="M31" s="39"/>
    </row>
    <row r="32" spans="2:14" x14ac:dyDescent="0.2">
      <c r="B32" s="23"/>
      <c r="C32" s="21"/>
      <c r="D32" s="20"/>
      <c r="E32" s="33"/>
      <c r="F32" s="42"/>
      <c r="G32" s="25"/>
      <c r="H32" s="35"/>
      <c r="I32" s="57"/>
      <c r="J32" s="63"/>
      <c r="K32" s="37"/>
      <c r="L32" s="17"/>
      <c r="M32" s="39"/>
    </row>
    <row r="33" spans="2:13" x14ac:dyDescent="0.2">
      <c r="B33" s="23"/>
      <c r="C33" s="21"/>
      <c r="D33" s="20"/>
      <c r="E33" s="33"/>
      <c r="F33" s="42"/>
      <c r="G33" s="25"/>
      <c r="H33" s="35"/>
      <c r="I33" s="57"/>
      <c r="J33" s="63"/>
      <c r="K33" s="37"/>
      <c r="L33" s="17"/>
      <c r="M33" s="39"/>
    </row>
    <row r="34" spans="2:13" x14ac:dyDescent="0.2">
      <c r="B34" s="23"/>
      <c r="C34" s="21"/>
      <c r="D34" s="20"/>
      <c r="E34" s="33"/>
      <c r="F34" s="42"/>
      <c r="G34" s="25"/>
      <c r="H34" s="35"/>
      <c r="I34" s="57"/>
      <c r="J34" s="63"/>
      <c r="K34" s="37"/>
      <c r="L34" s="17"/>
      <c r="M34" s="39"/>
    </row>
    <row r="35" spans="2:13" x14ac:dyDescent="0.2">
      <c r="C35"/>
      <c r="D35"/>
      <c r="E35"/>
      <c r="F35"/>
      <c r="G35"/>
      <c r="H35"/>
      <c r="M35" s="64">
        <f>SUM(M20:M34)</f>
        <v>728.11447811447522</v>
      </c>
    </row>
  </sheetData>
  <autoFilter ref="B3:M3" xr:uid="{62116FB9-7496-9C48-872B-76D5CB93D76B}">
    <sortState xmlns:xlrd2="http://schemas.microsoft.com/office/spreadsheetml/2017/richdata2" ref="B4:M7">
      <sortCondition ref="B3:B7"/>
    </sortState>
  </autoFilter>
  <mergeCells count="6">
    <mergeCell ref="B2:E2"/>
    <mergeCell ref="F2:H2"/>
    <mergeCell ref="I2:M2"/>
    <mergeCell ref="B18:E18"/>
    <mergeCell ref="F18:H18"/>
    <mergeCell ref="I18:M18"/>
  </mergeCells>
  <hyperlinks>
    <hyperlink ref="B5" r:id="rId1" display="https://chartink.com/stocks/IOC.html" xr:uid="{0A0F0898-66F9-3A48-B8BB-3EEA5DE72D0B}"/>
    <hyperlink ref="B6" r:id="rId2" display="https://chartink.com/stocks/PETRONET.html" xr:uid="{0C28A620-837B-3142-B829-17D59DA70804}"/>
    <hyperlink ref="B4" r:id="rId3" display="https://chartink.com/stocks/IGL.html" xr:uid="{9C9314C0-546C-2145-B0DC-E3ECD801AC42}"/>
    <hyperlink ref="B20" r:id="rId4" tooltip="Chart" display="https://www.members.stockmonitor.com/charts/?s=AFL" xr:uid="{2BB73D72-5C46-B04F-AEA3-F50DDE620257}"/>
    <hyperlink ref="B21" r:id="rId5" tooltip="Chart" display="https://www.members.stockmonitor.com/charts/?s=LNT" xr:uid="{CB099C55-3D35-BE4F-A8FB-EC2719F5248F}"/>
    <hyperlink ref="B22" r:id="rId6" tooltip="Chart" display="https://www.members.stockmonitor.com/charts/?s=MCO" xr:uid="{C73DFC89-6713-9D42-82B9-10A1C9D96981}"/>
    <hyperlink ref="B23" r:id="rId7" tooltip="Chart" display="https://www.members.stockmonitor.com/charts/?s=XLNX" xr:uid="{32F9D524-C940-824B-975E-C3BE49B36FEF}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F7D9-2AF0-AE41-86E2-189EED8BF031}">
  <dimension ref="A1:P41"/>
  <sheetViews>
    <sheetView showGridLines="0" tabSelected="1" topLeftCell="A17" zoomScale="150" zoomScaleNormal="150" workbookViewId="0">
      <selection activeCell="B23" sqref="B23"/>
    </sheetView>
  </sheetViews>
  <sheetFormatPr baseColWidth="10" defaultColWidth="8.83203125" defaultRowHeight="15" x14ac:dyDescent="0.2"/>
  <cols>
    <col min="1" max="1" width="2" bestFit="1" customWidth="1"/>
    <col min="2" max="2" width="12.1640625" bestFit="1" customWidth="1"/>
    <col min="3" max="3" width="9.5" style="22" bestFit="1" customWidth="1"/>
    <col min="4" max="4" width="14.6640625" style="19" bestFit="1" customWidth="1"/>
    <col min="5" max="5" width="6.33203125" style="19" bestFit="1" customWidth="1"/>
    <col min="6" max="6" width="8.1640625" style="32" bestFit="1" customWidth="1"/>
    <col min="7" max="7" width="9" style="24" bestFit="1" customWidth="1"/>
    <col min="8" max="8" width="12" style="31" bestFit="1" customWidth="1"/>
    <col min="9" max="9" width="9.5" customWidth="1"/>
    <col min="10" max="10" width="11.5" customWidth="1"/>
    <col min="11" max="11" width="12.33203125" customWidth="1"/>
    <col min="12" max="12" width="10.1640625" customWidth="1"/>
    <col min="13" max="13" width="11.5" style="19" customWidth="1"/>
    <col min="15" max="15" width="13.6640625" customWidth="1"/>
    <col min="20" max="20" width="14.1640625" customWidth="1"/>
  </cols>
  <sheetData>
    <row r="1" spans="1:13" ht="16" thickBot="1" x14ac:dyDescent="0.25"/>
    <row r="2" spans="1:13" ht="17" thickBot="1" x14ac:dyDescent="0.25">
      <c r="B2" s="68" t="s">
        <v>237</v>
      </c>
      <c r="C2" s="69"/>
      <c r="D2" s="69"/>
      <c r="E2" s="70"/>
      <c r="F2" s="71" t="s">
        <v>62</v>
      </c>
      <c r="G2" s="72"/>
      <c r="H2" s="73"/>
      <c r="I2" s="74" t="s">
        <v>68</v>
      </c>
      <c r="J2" s="72"/>
      <c r="K2" s="72"/>
      <c r="L2" s="73"/>
      <c r="M2" s="75"/>
    </row>
    <row r="3" spans="1:13" ht="30" x14ac:dyDescent="0.2">
      <c r="B3" s="44" t="s">
        <v>3</v>
      </c>
      <c r="C3" s="45" t="s">
        <v>1</v>
      </c>
      <c r="D3" s="46" t="s">
        <v>0</v>
      </c>
      <c r="E3" s="47" t="s">
        <v>2</v>
      </c>
      <c r="F3" s="48" t="s">
        <v>63</v>
      </c>
      <c r="G3" s="49" t="s">
        <v>61</v>
      </c>
      <c r="H3" s="50" t="s">
        <v>62</v>
      </c>
      <c r="I3" s="51" t="s">
        <v>67</v>
      </c>
      <c r="J3" s="49" t="s">
        <v>233</v>
      </c>
      <c r="K3" s="49" t="s">
        <v>234</v>
      </c>
      <c r="L3" s="50" t="s">
        <v>235</v>
      </c>
      <c r="M3" s="47" t="s">
        <v>66</v>
      </c>
    </row>
    <row r="4" spans="1:13" x14ac:dyDescent="0.2">
      <c r="A4">
        <v>1</v>
      </c>
      <c r="B4" s="23" t="s">
        <v>39</v>
      </c>
      <c r="C4" s="21">
        <f>VLOOKUP(B4,STOCKS!B:E,2,)</f>
        <v>0.6</v>
      </c>
      <c r="D4" s="20">
        <f>VLOOKUP(B4,STOCKS!B:E,3,)</f>
        <v>2.645</v>
      </c>
      <c r="E4" s="33">
        <f>VLOOKUP(B4,STOCKS!B:E,4,)</f>
        <v>1.1869999999999998</v>
      </c>
      <c r="F4" s="42">
        <f>1000/G4</f>
        <v>20.491803278688639</v>
      </c>
      <c r="G4" s="25">
        <f>I4-J4</f>
        <v>48.799999999999727</v>
      </c>
      <c r="H4" s="35">
        <f>G4*F4</f>
        <v>1000</v>
      </c>
      <c r="I4" s="61">
        <v>2583.9499999999998</v>
      </c>
      <c r="J4" s="62">
        <v>2535.15</v>
      </c>
      <c r="K4" s="37">
        <v>2535.15</v>
      </c>
      <c r="L4" s="17">
        <v>2583.9499999999998</v>
      </c>
      <c r="M4" s="39">
        <f>IF(K4=I4,(L4-K4),(K4-L4)) * F4</f>
        <v>-1000</v>
      </c>
    </row>
    <row r="5" spans="1:13" x14ac:dyDescent="0.2">
      <c r="A5">
        <v>2</v>
      </c>
      <c r="B5" s="23" t="s">
        <v>5</v>
      </c>
      <c r="C5" s="21">
        <f>VLOOKUP(B5,STOCKS!B:E,2,)</f>
        <v>0.55000000000000004</v>
      </c>
      <c r="D5" s="20">
        <f>VLOOKUP(B5,STOCKS!B:E,3,)</f>
        <v>2.6019999999999999</v>
      </c>
      <c r="E5" s="33">
        <f>VLOOKUP(B5,STOCKS!B:E,4,)</f>
        <v>0.98110000000000008</v>
      </c>
      <c r="F5" s="42">
        <f>1000/G5</f>
        <v>281.69014084506949</v>
      </c>
      <c r="G5" s="25">
        <f t="shared" ref="G5:G8" si="0">I5-J5</f>
        <v>3.5500000000000114</v>
      </c>
      <c r="H5" s="35">
        <f t="shared" ref="H5:H8" si="1">G5*F5</f>
        <v>999.99999999999989</v>
      </c>
      <c r="I5" s="57">
        <v>167.55</v>
      </c>
      <c r="J5" s="63">
        <v>164</v>
      </c>
      <c r="K5" s="37">
        <v>164</v>
      </c>
      <c r="L5" s="17">
        <v>167.55</v>
      </c>
      <c r="M5" s="39">
        <f>IF(K5=I5,(L5-K5),(K5-L5)) * F5</f>
        <v>-999.99999999999989</v>
      </c>
    </row>
    <row r="6" spans="1:13" x14ac:dyDescent="0.2">
      <c r="A6">
        <v>3</v>
      </c>
      <c r="B6" s="23" t="s">
        <v>59</v>
      </c>
      <c r="C6" s="21">
        <f>VLOOKUP(B6,STOCKS!B:E,2,)</f>
        <v>0.48280000000000001</v>
      </c>
      <c r="D6" s="20">
        <f>VLOOKUP(B6,STOCKS!B:E,3,)</f>
        <v>2.089</v>
      </c>
      <c r="E6" s="33">
        <f>VLOOKUP(B6,STOCKS!B:E,4,)</f>
        <v>0.49136919999999995</v>
      </c>
      <c r="F6" s="42">
        <f>1000/G6</f>
        <v>155.03875968992276</v>
      </c>
      <c r="G6" s="25">
        <f t="shared" si="0"/>
        <v>6.4499999999999886</v>
      </c>
      <c r="H6" s="35">
        <f t="shared" si="1"/>
        <v>1000</v>
      </c>
      <c r="I6" s="57">
        <v>189.6</v>
      </c>
      <c r="J6" s="63">
        <v>183.15</v>
      </c>
      <c r="K6" s="37">
        <v>183.15</v>
      </c>
      <c r="L6" s="17">
        <v>178.6</v>
      </c>
      <c r="M6" s="39">
        <f>IF(K6=I6,(L6-K6),(K6-L6)) * F6</f>
        <v>705.42635658915026</v>
      </c>
    </row>
    <row r="7" spans="1:13" x14ac:dyDescent="0.2">
      <c r="A7" s="60"/>
      <c r="B7" s="23" t="s">
        <v>54</v>
      </c>
      <c r="C7" s="21">
        <f>VLOOKUP(B7,STOCKS!B:E,2,)</f>
        <v>0.60870000000000002</v>
      </c>
      <c r="D7" s="20">
        <f>VLOOKUP(B7,STOCKS!B:E,3,)</f>
        <v>1.3049999999999999</v>
      </c>
      <c r="E7" s="33">
        <f>VLOOKUP(B7,STOCKS!B:E,4,)</f>
        <v>0.40305349999999995</v>
      </c>
      <c r="F7" s="42">
        <f t="shared" ref="F7:F8" si="2">1000/G7</f>
        <v>125</v>
      </c>
      <c r="G7" s="25">
        <f t="shared" si="0"/>
        <v>8</v>
      </c>
      <c r="H7" s="35">
        <f t="shared" si="1"/>
        <v>1000</v>
      </c>
      <c r="I7" s="57">
        <v>514</v>
      </c>
      <c r="J7" s="63">
        <v>506</v>
      </c>
      <c r="K7" s="37">
        <v>506</v>
      </c>
      <c r="L7" s="17">
        <v>499.25</v>
      </c>
      <c r="M7" s="39">
        <f>IF(K7=I7,(L7-K7),(K7-L7)) * F7</f>
        <v>843.75</v>
      </c>
    </row>
    <row r="8" spans="1:13" x14ac:dyDescent="0.2">
      <c r="B8" s="23" t="s">
        <v>55</v>
      </c>
      <c r="C8" s="21">
        <f>VLOOKUP(B8,STOCKS!B:E,2,)</f>
        <v>0.5</v>
      </c>
      <c r="D8" s="20">
        <f>VLOOKUP(B8,STOCKS!B:E,3,)</f>
        <v>2.4889999999999999</v>
      </c>
      <c r="E8" s="33">
        <f>VLOOKUP(B8,STOCKS!B:E,4,)</f>
        <v>0.74449999999999994</v>
      </c>
      <c r="F8" s="42">
        <f t="shared" si="2"/>
        <v>22.650056625141517</v>
      </c>
      <c r="G8" s="25">
        <f t="shared" si="0"/>
        <v>44.150000000000091</v>
      </c>
      <c r="H8" s="35">
        <f t="shared" si="1"/>
        <v>1000</v>
      </c>
      <c r="I8" s="57">
        <v>2400</v>
      </c>
      <c r="J8" s="63">
        <v>2355.85</v>
      </c>
      <c r="K8" s="37">
        <v>2355.85</v>
      </c>
      <c r="L8" s="17">
        <v>2400</v>
      </c>
      <c r="M8" s="39">
        <f>IF(K8=I8,(L8-K8),(K8-L8)) * F8</f>
        <v>-1000</v>
      </c>
    </row>
    <row r="9" spans="1:13" x14ac:dyDescent="0.2">
      <c r="B9" s="23"/>
      <c r="C9" s="21"/>
      <c r="D9" s="20"/>
      <c r="E9" s="33"/>
      <c r="F9" s="42"/>
      <c r="G9" s="25"/>
      <c r="H9" s="35"/>
      <c r="I9" s="61"/>
      <c r="J9" s="62"/>
      <c r="K9" s="37"/>
      <c r="L9" s="17"/>
      <c r="M9" s="39"/>
    </row>
    <row r="10" spans="1:13" x14ac:dyDescent="0.2">
      <c r="B10" s="23"/>
      <c r="C10" s="21"/>
      <c r="D10" s="20"/>
      <c r="E10" s="33"/>
      <c r="F10" s="42"/>
      <c r="G10" s="25"/>
      <c r="H10" s="35"/>
      <c r="I10" s="57"/>
      <c r="J10" s="63"/>
      <c r="K10" s="37"/>
      <c r="L10" s="17"/>
      <c r="M10" s="39"/>
    </row>
    <row r="11" spans="1:13" x14ac:dyDescent="0.2">
      <c r="B11" s="23"/>
      <c r="C11" s="21"/>
      <c r="D11" s="20"/>
      <c r="E11" s="33"/>
      <c r="F11" s="42"/>
      <c r="G11" s="25"/>
      <c r="H11" s="35"/>
      <c r="I11" s="57"/>
      <c r="J11" s="63"/>
      <c r="K11" s="37"/>
      <c r="L11" s="17"/>
      <c r="M11" s="39"/>
    </row>
    <row r="12" spans="1:13" x14ac:dyDescent="0.2">
      <c r="B12" s="23"/>
      <c r="C12" s="21"/>
      <c r="D12" s="20"/>
      <c r="E12" s="33"/>
      <c r="F12" s="42"/>
      <c r="G12" s="25"/>
      <c r="H12" s="35"/>
      <c r="I12" s="57"/>
      <c r="J12" s="63"/>
      <c r="K12" s="37"/>
      <c r="L12" s="17"/>
      <c r="M12" s="39"/>
    </row>
    <row r="13" spans="1:13" x14ac:dyDescent="0.2">
      <c r="B13" s="23"/>
      <c r="C13" s="21"/>
      <c r="D13" s="20"/>
      <c r="E13" s="33"/>
      <c r="F13" s="42"/>
      <c r="G13" s="25"/>
      <c r="H13" s="35"/>
      <c r="I13" s="57"/>
      <c r="J13" s="63"/>
      <c r="K13" s="37"/>
      <c r="L13" s="17"/>
      <c r="M13" s="39"/>
    </row>
    <row r="14" spans="1:13" x14ac:dyDescent="0.2">
      <c r="M14" s="55">
        <f>SUM(M4:M13)</f>
        <v>-1450.8236434108499</v>
      </c>
    </row>
    <row r="17" spans="2:16" ht="16" thickBot="1" x14ac:dyDescent="0.25"/>
    <row r="18" spans="2:16" ht="17" thickBot="1" x14ac:dyDescent="0.25">
      <c r="B18" s="68" t="s">
        <v>236</v>
      </c>
      <c r="C18" s="69"/>
      <c r="D18" s="69"/>
      <c r="E18" s="70"/>
      <c r="F18" s="71" t="s">
        <v>62</v>
      </c>
      <c r="G18" s="72"/>
      <c r="H18" s="73"/>
      <c r="I18" s="74" t="s">
        <v>68</v>
      </c>
      <c r="J18" s="72"/>
      <c r="K18" s="72"/>
      <c r="L18" s="73"/>
      <c r="M18" s="75"/>
      <c r="O18" s="54" t="s">
        <v>238</v>
      </c>
      <c r="P18" s="54">
        <v>100000</v>
      </c>
    </row>
    <row r="19" spans="2:16" ht="30" x14ac:dyDescent="0.2">
      <c r="B19" s="44" t="s">
        <v>3</v>
      </c>
      <c r="C19" s="45" t="s">
        <v>1</v>
      </c>
      <c r="D19" s="46" t="s">
        <v>0</v>
      </c>
      <c r="E19" s="47" t="s">
        <v>2</v>
      </c>
      <c r="F19" s="48" t="s">
        <v>63</v>
      </c>
      <c r="G19" s="49" t="s">
        <v>61</v>
      </c>
      <c r="H19" s="50" t="s">
        <v>62</v>
      </c>
      <c r="I19" s="51" t="s">
        <v>67</v>
      </c>
      <c r="J19" s="49" t="s">
        <v>233</v>
      </c>
      <c r="K19" s="49" t="s">
        <v>234</v>
      </c>
      <c r="L19" s="50" t="s">
        <v>235</v>
      </c>
      <c r="M19" s="47" t="s">
        <v>66</v>
      </c>
      <c r="O19" s="54" t="s">
        <v>239</v>
      </c>
      <c r="P19" s="54">
        <f>P18*0.02</f>
        <v>2000</v>
      </c>
    </row>
    <row r="20" spans="2:16" x14ac:dyDescent="0.2">
      <c r="B20" s="23" t="s">
        <v>119</v>
      </c>
      <c r="C20" s="21">
        <f>VLOOKUP(B20,'US-STOCKS'!B:E,2,)</f>
        <v>0.47899999999999998</v>
      </c>
      <c r="D20" s="20">
        <f>VLOOKUP(B20,'US-STOCKS'!B:E,3,)</f>
        <v>2.512</v>
      </c>
      <c r="E20" s="33">
        <f>VLOOKUP(B20,'US-STOCKS'!B:E,4,)</f>
        <v>0.68224799999999985</v>
      </c>
      <c r="F20" s="42">
        <f>400/G20</f>
        <v>8.1967213114754554</v>
      </c>
      <c r="G20" s="25">
        <f>I20-J20</f>
        <v>48.799999999999727</v>
      </c>
      <c r="H20" s="35">
        <f>G20*F20</f>
        <v>400</v>
      </c>
      <c r="I20" s="61">
        <v>2583.9499999999998</v>
      </c>
      <c r="J20" s="62">
        <v>2535.15</v>
      </c>
      <c r="K20" s="37"/>
      <c r="L20" s="17"/>
      <c r="M20" s="39">
        <f>IF(K20=I20,(L20-K20),(K20-L20)) * F20</f>
        <v>0</v>
      </c>
      <c r="O20" s="54" t="s">
        <v>240</v>
      </c>
      <c r="P20" s="54">
        <v>5</v>
      </c>
    </row>
    <row r="21" spans="2:16" x14ac:dyDescent="0.2">
      <c r="B21" s="23" t="s">
        <v>122</v>
      </c>
      <c r="C21" s="21">
        <f>VLOOKUP(B21,'US-STOCKS'!B:E,2,)</f>
        <v>0.64500000000000002</v>
      </c>
      <c r="D21" s="20">
        <f>VLOOKUP(B21,'US-STOCKS'!B:E,3,)</f>
        <v>1.3340000000000001</v>
      </c>
      <c r="E21" s="33">
        <f>VLOOKUP(B21,'US-STOCKS'!B:E,4,)</f>
        <v>0.50543000000000005</v>
      </c>
      <c r="F21" s="42">
        <f>400/G21</f>
        <v>134.68013468013601</v>
      </c>
      <c r="G21" s="25">
        <f>I21-J21</f>
        <v>2.9699999999999704</v>
      </c>
      <c r="H21" s="35">
        <f t="shared" ref="H21:H24" si="3">G21*F21</f>
        <v>399.99999999999994</v>
      </c>
      <c r="I21" s="57">
        <v>300.45999999999998</v>
      </c>
      <c r="J21" s="63">
        <v>297.49</v>
      </c>
      <c r="K21" s="37">
        <v>300.45999999999998</v>
      </c>
      <c r="L21" s="17">
        <v>305.26</v>
      </c>
      <c r="M21" s="39">
        <f>IF(K21=I21,(L21-K21),(K21-L21)) * F21</f>
        <v>646.46464646465438</v>
      </c>
      <c r="O21" s="54" t="s">
        <v>241</v>
      </c>
      <c r="P21" s="54">
        <f>P19/P20</f>
        <v>400</v>
      </c>
    </row>
    <row r="22" spans="2:16" x14ac:dyDescent="0.2">
      <c r="B22" s="23" t="s">
        <v>128</v>
      </c>
      <c r="C22" s="21">
        <f>VLOOKUP(B22,'US-STOCKS'!B:E,2,)</f>
        <v>0.55600000000000005</v>
      </c>
      <c r="D22" s="20">
        <f>VLOOKUP(B22,'US-STOCKS'!B:E,3,)</f>
        <v>1.86</v>
      </c>
      <c r="E22" s="33">
        <f>VLOOKUP(B22,'US-STOCKS'!B:E,4,)</f>
        <v>0.59016000000000024</v>
      </c>
      <c r="F22" s="42">
        <f t="shared" ref="F21:F24" si="4">400/G22</f>
        <v>62.015503875969102</v>
      </c>
      <c r="G22" s="25">
        <f t="shared" ref="G22:G24" si="5">I22-J22</f>
        <v>6.4499999999999886</v>
      </c>
      <c r="H22" s="35">
        <f t="shared" si="3"/>
        <v>400</v>
      </c>
      <c r="I22" s="57">
        <v>189.6</v>
      </c>
      <c r="J22" s="63">
        <v>183.15</v>
      </c>
      <c r="K22" s="37"/>
      <c r="L22" s="17"/>
      <c r="M22" s="39">
        <f>IF(K22=I22,(L22-K22),(K22-L22)) * F22</f>
        <v>0</v>
      </c>
    </row>
    <row r="23" spans="2:16" x14ac:dyDescent="0.2">
      <c r="B23" s="23" t="s">
        <v>161</v>
      </c>
      <c r="C23" s="21">
        <f>VLOOKUP(B23,'US-STOCKS'!B:E,2,)</f>
        <v>0.66700000000000004</v>
      </c>
      <c r="D23" s="20">
        <f>VLOOKUP(B23,'US-STOCKS'!B:E,3,)</f>
        <v>3.1190000000000002</v>
      </c>
      <c r="E23" s="33">
        <f>VLOOKUP(B23,'US-STOCKS'!B:E,4,)</f>
        <v>1.7473730000000003</v>
      </c>
      <c r="F23" s="42">
        <f t="shared" si="4"/>
        <v>50</v>
      </c>
      <c r="G23" s="25">
        <f t="shared" si="5"/>
        <v>8</v>
      </c>
      <c r="H23" s="35">
        <f t="shared" si="3"/>
        <v>400</v>
      </c>
      <c r="I23" s="57">
        <v>514</v>
      </c>
      <c r="J23" s="63">
        <v>506</v>
      </c>
      <c r="K23" s="37"/>
      <c r="L23" s="17"/>
      <c r="M23" s="39">
        <f>IF(K23=I23,(L23-K23),(K23-L23)) * F23</f>
        <v>0</v>
      </c>
    </row>
    <row r="24" spans="2:16" x14ac:dyDescent="0.2">
      <c r="B24" s="23" t="s">
        <v>216</v>
      </c>
      <c r="C24" s="21">
        <f>VLOOKUP(B24,'US-STOCKS'!B:E,2,)</f>
        <v>0.66700000000000004</v>
      </c>
      <c r="D24" s="20">
        <f>VLOOKUP(B24,'US-STOCKS'!B:E,3,)</f>
        <v>3.19</v>
      </c>
      <c r="E24" s="33">
        <f>VLOOKUP(B24,'US-STOCKS'!B:E,4,)</f>
        <v>1.7947300000000002</v>
      </c>
      <c r="F24" s="42">
        <f t="shared" si="4"/>
        <v>9.0600226500566059</v>
      </c>
      <c r="G24" s="25">
        <f t="shared" si="5"/>
        <v>44.150000000000091</v>
      </c>
      <c r="H24" s="35">
        <f t="shared" si="3"/>
        <v>400</v>
      </c>
      <c r="I24" s="57">
        <v>2400</v>
      </c>
      <c r="J24" s="63">
        <v>2355.85</v>
      </c>
      <c r="K24" s="37"/>
      <c r="L24" s="17"/>
      <c r="M24" s="39">
        <f>IF(K24=I24,(L24-K24),(K24-L24)) * F24</f>
        <v>0</v>
      </c>
    </row>
    <row r="25" spans="2:16" x14ac:dyDescent="0.2">
      <c r="B25" s="23"/>
      <c r="C25" s="21"/>
      <c r="D25" s="20"/>
      <c r="E25" s="33"/>
      <c r="F25" s="42"/>
      <c r="G25" s="25"/>
      <c r="H25" s="35"/>
      <c r="I25" s="61"/>
      <c r="J25" s="62"/>
      <c r="K25" s="37"/>
      <c r="L25" s="17"/>
      <c r="M25" s="39"/>
    </row>
    <row r="26" spans="2:16" x14ac:dyDescent="0.2">
      <c r="B26" s="23"/>
      <c r="C26" s="21"/>
      <c r="D26" s="20"/>
      <c r="E26" s="33"/>
      <c r="F26" s="42"/>
      <c r="G26" s="25"/>
      <c r="H26" s="35"/>
      <c r="I26" s="57"/>
      <c r="J26" s="63"/>
      <c r="K26" s="37"/>
      <c r="L26" s="17"/>
      <c r="M26" s="39"/>
    </row>
    <row r="27" spans="2:16" x14ac:dyDescent="0.2">
      <c r="B27" s="23"/>
      <c r="C27" s="21"/>
      <c r="D27" s="20"/>
      <c r="E27" s="33"/>
      <c r="F27" s="42"/>
      <c r="G27" s="25"/>
      <c r="H27" s="35"/>
      <c r="I27" s="57"/>
      <c r="J27" s="63"/>
      <c r="K27" s="37"/>
      <c r="L27" s="17"/>
      <c r="M27" s="39"/>
      <c r="N27" s="22"/>
    </row>
    <row r="28" spans="2:16" x14ac:dyDescent="0.2">
      <c r="B28" s="23"/>
      <c r="C28" s="21"/>
      <c r="D28" s="20"/>
      <c r="E28" s="33"/>
      <c r="F28" s="42"/>
      <c r="G28" s="25"/>
      <c r="H28" s="35"/>
      <c r="I28" s="57"/>
      <c r="J28" s="63"/>
      <c r="K28" s="37"/>
      <c r="L28" s="17"/>
      <c r="M28" s="39"/>
      <c r="N28" s="22"/>
    </row>
    <row r="29" spans="2:16" x14ac:dyDescent="0.2">
      <c r="B29" s="23"/>
      <c r="C29" s="21"/>
      <c r="D29" s="20"/>
      <c r="E29" s="33"/>
      <c r="F29" s="42"/>
      <c r="G29" s="25"/>
      <c r="H29" s="35"/>
      <c r="I29" s="57"/>
      <c r="J29" s="63"/>
      <c r="K29" s="37"/>
      <c r="L29" s="17"/>
      <c r="M29" s="39"/>
      <c r="N29" s="22"/>
    </row>
    <row r="30" spans="2:16" x14ac:dyDescent="0.2">
      <c r="B30" s="23"/>
      <c r="C30" s="21"/>
      <c r="D30" s="20"/>
      <c r="E30" s="33"/>
      <c r="F30" s="42"/>
      <c r="G30" s="25"/>
      <c r="H30" s="35"/>
      <c r="I30" s="61"/>
      <c r="J30" s="62"/>
      <c r="K30" s="37"/>
      <c r="L30" s="17"/>
      <c r="M30" s="39"/>
      <c r="N30" s="22"/>
    </row>
    <row r="31" spans="2:16" x14ac:dyDescent="0.2">
      <c r="B31" s="23"/>
      <c r="C31" s="21"/>
      <c r="D31" s="20"/>
      <c r="E31" s="33"/>
      <c r="F31" s="42"/>
      <c r="G31" s="25"/>
      <c r="H31" s="35"/>
      <c r="I31" s="57"/>
      <c r="J31" s="63"/>
      <c r="K31" s="37"/>
      <c r="L31" s="17"/>
      <c r="M31" s="39"/>
      <c r="N31" s="22"/>
    </row>
    <row r="32" spans="2:16" x14ac:dyDescent="0.2">
      <c r="B32" s="23"/>
      <c r="C32" s="21"/>
      <c r="D32" s="20"/>
      <c r="E32" s="33"/>
      <c r="F32" s="42"/>
      <c r="G32" s="25"/>
      <c r="H32" s="35"/>
      <c r="I32" s="57"/>
      <c r="J32" s="63"/>
      <c r="K32" s="37"/>
      <c r="L32" s="17"/>
      <c r="M32" s="39"/>
    </row>
    <row r="33" spans="2:13" x14ac:dyDescent="0.2">
      <c r="B33" s="23"/>
      <c r="C33" s="21"/>
      <c r="D33" s="20"/>
      <c r="E33" s="33"/>
      <c r="F33" s="42"/>
      <c r="G33" s="25"/>
      <c r="H33" s="35"/>
      <c r="I33" s="57"/>
      <c r="J33" s="63"/>
      <c r="K33" s="37"/>
      <c r="L33" s="17"/>
      <c r="M33" s="39"/>
    </row>
    <row r="34" spans="2:13" x14ac:dyDescent="0.2">
      <c r="B34" s="23"/>
      <c r="C34" s="21"/>
      <c r="D34" s="20"/>
      <c r="E34" s="33"/>
      <c r="F34" s="42"/>
      <c r="G34" s="25"/>
      <c r="H34" s="35"/>
      <c r="I34" s="57"/>
      <c r="J34" s="63"/>
      <c r="K34" s="37"/>
      <c r="L34" s="17"/>
      <c r="M34" s="39"/>
    </row>
    <row r="35" spans="2:13" x14ac:dyDescent="0.2">
      <c r="C35"/>
      <c r="D35"/>
      <c r="E35"/>
      <c r="F35"/>
      <c r="G35"/>
      <c r="H35"/>
      <c r="M35" s="76">
        <f>SUM(M20:M34)</f>
        <v>646.46464646465438</v>
      </c>
    </row>
    <row r="36" spans="2:13" x14ac:dyDescent="0.2">
      <c r="C36"/>
      <c r="D36"/>
      <c r="E36"/>
      <c r="F36"/>
      <c r="G36"/>
      <c r="H36"/>
      <c r="M36"/>
    </row>
    <row r="37" spans="2:13" x14ac:dyDescent="0.2">
      <c r="C37"/>
      <c r="D37"/>
      <c r="E37"/>
      <c r="F37"/>
      <c r="G37"/>
      <c r="H37"/>
      <c r="I37" s="22"/>
      <c r="J37" s="22"/>
      <c r="K37" s="22"/>
      <c r="L37" s="22"/>
      <c r="M37" s="22"/>
    </row>
    <row r="38" spans="2:13" x14ac:dyDescent="0.2">
      <c r="C38"/>
      <c r="D38"/>
      <c r="E38"/>
      <c r="F38"/>
      <c r="G38"/>
      <c r="H38"/>
      <c r="I38" s="22"/>
      <c r="J38" s="22"/>
      <c r="K38" s="22"/>
      <c r="L38" s="22"/>
      <c r="M38" s="22"/>
    </row>
    <row r="39" spans="2:13" x14ac:dyDescent="0.2">
      <c r="C39"/>
      <c r="D39"/>
      <c r="E39"/>
      <c r="F39"/>
      <c r="G39"/>
      <c r="H39"/>
      <c r="I39" s="22"/>
      <c r="J39" s="22"/>
      <c r="K39" s="22"/>
      <c r="L39" s="22"/>
      <c r="M39" s="22"/>
    </row>
    <row r="40" spans="2:13" x14ac:dyDescent="0.2">
      <c r="I40" s="22"/>
      <c r="J40" s="22"/>
      <c r="K40" s="22"/>
      <c r="L40" s="22"/>
      <c r="M40" s="22"/>
    </row>
    <row r="41" spans="2:13" x14ac:dyDescent="0.2">
      <c r="I41" s="22"/>
      <c r="J41" s="22"/>
      <c r="K41" s="22"/>
      <c r="L41" s="22"/>
      <c r="M41" s="22"/>
    </row>
  </sheetData>
  <mergeCells count="6">
    <mergeCell ref="B2:E2"/>
    <mergeCell ref="F2:H2"/>
    <mergeCell ref="I2:M2"/>
    <mergeCell ref="B18:E18"/>
    <mergeCell ref="F18:H18"/>
    <mergeCell ref="I18:M18"/>
  </mergeCells>
  <hyperlinks>
    <hyperlink ref="B7" r:id="rId1" display="https://chartink.com/stocks/TECHM.html" xr:uid="{648115C7-1863-4B43-A20B-50C74A71D0FE}"/>
    <hyperlink ref="B8" r:id="rId2" display="https://chartink.com/stocks/TORNTPHARM.html" xr:uid="{E6DCAF8E-FF8C-A34D-A8A1-6ECFEFA63A2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Intraday Stock Selection</vt:lpstr>
      <vt:lpstr>STOCKS</vt:lpstr>
      <vt:lpstr>UK-STOCKS</vt:lpstr>
      <vt:lpstr>US-STOCKS</vt:lpstr>
      <vt:lpstr>30-Apr-2020</vt:lpstr>
      <vt:lpstr>04-May-2020</vt:lpstr>
      <vt:lpstr>05-May-2020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2020-05-03T08:55:15Z</dcterms:created>
  <dcterms:modified xsi:type="dcterms:W3CDTF">2020-05-06T06:34:48Z</dcterms:modified>
</cp:coreProperties>
</file>