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3" sheetId="1" r:id="rId1"/>
    <sheet name="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27" i="2"/>
  <c r="B15" i="2"/>
  <c r="B16" i="2"/>
  <c r="B21" i="2" s="1"/>
  <c r="E21" i="2"/>
  <c r="D21" i="2"/>
  <c r="C21" i="2"/>
  <c r="B25" i="2"/>
  <c r="B26" i="2" s="1"/>
  <c r="E20" i="2"/>
  <c r="D20" i="2"/>
  <c r="C20" i="2"/>
  <c r="B20" i="2"/>
  <c r="I15" i="1"/>
  <c r="I16" i="1"/>
  <c r="I17" i="1"/>
  <c r="I18" i="1"/>
  <c r="I14" i="1"/>
  <c r="H15" i="1"/>
  <c r="H16" i="1"/>
  <c r="H17" i="1"/>
  <c r="H18" i="1"/>
  <c r="H14" i="1"/>
  <c r="B18" i="1"/>
  <c r="G15" i="1"/>
  <c r="G16" i="1"/>
  <c r="G17" i="1"/>
  <c r="G18" i="1"/>
  <c r="G14" i="1"/>
  <c r="B17" i="1"/>
  <c r="F15" i="1"/>
  <c r="F16" i="1"/>
  <c r="F17" i="1"/>
  <c r="F18" i="1"/>
  <c r="F14" i="1"/>
  <c r="B16" i="1"/>
  <c r="B14" i="1"/>
  <c r="B15" i="1"/>
  <c r="B9" i="1"/>
  <c r="B21" i="1" l="1"/>
  <c r="B19" i="1"/>
  <c r="B20" i="1" s="1"/>
</calcChain>
</file>

<file path=xl/sharedStrings.xml><?xml version="1.0" encoding="utf-8"?>
<sst xmlns="http://schemas.openxmlformats.org/spreadsheetml/2006/main" count="53" uniqueCount="51">
  <si>
    <t>Параметр</t>
  </si>
  <si>
    <t>Вредный компонент</t>
  </si>
  <si>
    <t>ПДК,мг/л</t>
  </si>
  <si>
    <t>Q, м3 /с</t>
  </si>
  <si>
    <t>q, м3 /с</t>
  </si>
  <si>
    <t>V, м/с</t>
  </si>
  <si>
    <t>H, м</t>
  </si>
  <si>
    <t>L, м</t>
  </si>
  <si>
    <t>LS, м</t>
  </si>
  <si>
    <t>С, мг/л</t>
  </si>
  <si>
    <t>ε</t>
  </si>
  <si>
    <t>Lф/Lпр</t>
  </si>
  <si>
    <t>Cl</t>
  </si>
  <si>
    <t>D</t>
  </si>
  <si>
    <t>a</t>
  </si>
  <si>
    <t>y</t>
  </si>
  <si>
    <t>K</t>
  </si>
  <si>
    <t>C ст. пред</t>
  </si>
  <si>
    <t>ПДС</t>
  </si>
  <si>
    <t>Св</t>
  </si>
  <si>
    <t>для графика</t>
  </si>
  <si>
    <t>B</t>
  </si>
  <si>
    <t>Y</t>
  </si>
  <si>
    <t>Определяется L это максимум т.е. 1500 а LS это шаг начиная с 0 итог 300,600,900 и тд</t>
  </si>
  <si>
    <t>С</t>
  </si>
  <si>
    <t>Cu</t>
  </si>
  <si>
    <t>Сф Cu</t>
  </si>
  <si>
    <t>Сф Mn</t>
  </si>
  <si>
    <t>Сф V</t>
  </si>
  <si>
    <t>Сф NO3</t>
  </si>
  <si>
    <t>С(х) Cu</t>
  </si>
  <si>
    <t>С(х) Mn</t>
  </si>
  <si>
    <t>С(х) V</t>
  </si>
  <si>
    <t>С(х) NO3</t>
  </si>
  <si>
    <t>Рос</t>
  </si>
  <si>
    <t>W</t>
  </si>
  <si>
    <t>M</t>
  </si>
  <si>
    <t>pП, т/м3</t>
  </si>
  <si>
    <t>S, га</t>
  </si>
  <si>
    <t>H,м</t>
  </si>
  <si>
    <t>m</t>
  </si>
  <si>
    <t>Mn</t>
  </si>
  <si>
    <t>V</t>
  </si>
  <si>
    <t>NO3</t>
  </si>
  <si>
    <t>C(ос)</t>
  </si>
  <si>
    <t>С см</t>
  </si>
  <si>
    <t xml:space="preserve"> </t>
  </si>
  <si>
    <t>m (оc )</t>
  </si>
  <si>
    <t>С(ОС)</t>
  </si>
  <si>
    <t>мне лень было делать if для своего вариант нужно изменить С(ос) и СФ от m (ос) в моем случае это V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</si>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</sst>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  <charset val="20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2" fontId="2" fillId="0" borderId="0" xfId="0" applyNumberFormat="1" applyFont="1"/>
    <xf numFmtId="0" fontId="0" fillId="0" borderId="1" xfId="0" applyBorder="1"/>
    <xf numFmtId="0" fontId="0" fillId="2" borderId="1" xfId="0" applyFill="1" applyBorder="1"/>
    <xf numFmtId="0" fontId="4" fillId="3" borderId="1" xfId="0" applyFont="1" applyFill="1" applyBorder="1"/>
    <xf numFmtId="0" fontId="1" fillId="0" borderId="0" xfId="0" applyFont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'3'!$E$14:$E$18</c:f>
              <c:strCache>
                <c:ptCount val="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'3'!$E$14:$E$18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</c:numCache>
            </c:numRef>
          </c:cat>
          <c:val>
            <c:numRef>
              <c:f>'3'!$I$14:$I$18</c:f>
              <c:numCache>
                <c:formatCode>General</c:formatCode>
                <c:ptCount val="5"/>
                <c:pt idx="0">
                  <c:v>1.7443766231884463</c:v>
                </c:pt>
                <c:pt idx="1">
                  <c:v>1.3038427808143904</c:v>
                </c:pt>
                <c:pt idx="2">
                  <c:v>1.0661776829771317</c:v>
                </c:pt>
                <c:pt idx="3">
                  <c:v>0.91028390388701874</c:v>
                </c:pt>
                <c:pt idx="4">
                  <c:v>0.79788827497519499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D-4D4A-AC59-7CB068C6F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21039"/>
        <c:axId val="1423318959"/>
      </c:lineChart>
      <c:catAx>
        <c:axId val="14233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318959"/>
        <c:crosses val="autoZero"/>
        <c:auto val="1"/>
        <c:lblAlgn val="ctr"/>
        <c:lblOffset val="100"/>
        <c:noMultiLvlLbl val="0"/>
      </c:catAx>
      <c:valAx>
        <c:axId val="14233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32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</xdr:colOff>
      <xdr:row>15</xdr:row>
      <xdr:rowOff>17860</xdr:rowOff>
    </xdr:from>
    <xdr:to>
      <xdr:col>0</xdr:col>
      <xdr:colOff>257585</xdr:colOff>
      <xdr:row>16</xdr:row>
      <xdr:rowOff>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" y="2875360"/>
          <a:ext cx="245679" cy="172640"/>
        </a:xfrm>
        <a:prstGeom prst="rect">
          <a:avLst/>
        </a:prstGeom>
      </xdr:spPr>
    </xdr:pic>
    <xdr:clientData/>
  </xdr:twoCellAnchor>
  <xdr:twoCellAnchor>
    <xdr:from>
      <xdr:col>11</xdr:col>
      <xdr:colOff>178594</xdr:colOff>
      <xdr:row>10</xdr:row>
      <xdr:rowOff>158354</xdr:rowOff>
    </xdr:from>
    <xdr:to>
      <xdr:col>18</xdr:col>
      <xdr:colOff>500063</xdr:colOff>
      <xdr:row>25</xdr:row>
      <xdr:rowOff>44054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355164</xdr:colOff>
      <xdr:row>5</xdr:row>
      <xdr:rowOff>58230</xdr:rowOff>
    </xdr:from>
    <xdr:to>
      <xdr:col>15</xdr:col>
      <xdr:colOff>120704</xdr:colOff>
      <xdr:row>10</xdr:row>
      <xdr:rowOff>16067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1835" y="1010730"/>
          <a:ext cx="5269987" cy="910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B1" zoomScale="115" zoomScaleNormal="115" workbookViewId="0">
      <selection activeCell="N6" sqref="N6"/>
    </sheetView>
  </sheetViews>
  <sheetFormatPr defaultRowHeight="15" x14ac:dyDescent="0.25"/>
  <cols>
    <col min="1" max="1" width="20.140625" bestFit="1" customWidth="1"/>
    <col min="2" max="2" width="14.85546875" customWidth="1"/>
    <col min="5" max="5" width="14" customWidth="1"/>
    <col min="6" max="6" width="14.28515625" customWidth="1"/>
    <col min="7" max="7" width="12.28515625" customWidth="1"/>
    <col min="8" max="8" width="11.7109375" customWidth="1"/>
  </cols>
  <sheetData>
    <row r="1" spans="1:14" x14ac:dyDescent="0.25">
      <c r="A1" s="4" t="s">
        <v>0</v>
      </c>
      <c r="B1" s="3"/>
    </row>
    <row r="2" spans="1:14" x14ac:dyDescent="0.25">
      <c r="A2" s="4" t="s">
        <v>1</v>
      </c>
      <c r="B2" s="3" t="s">
        <v>12</v>
      </c>
    </row>
    <row r="3" spans="1:14" x14ac:dyDescent="0.25">
      <c r="A3" s="4" t="s">
        <v>2</v>
      </c>
      <c r="B3" s="3">
        <v>1</v>
      </c>
    </row>
    <row r="4" spans="1:14" x14ac:dyDescent="0.25">
      <c r="A4" s="4" t="s">
        <v>3</v>
      </c>
      <c r="B4" s="3">
        <v>80</v>
      </c>
    </row>
    <row r="5" spans="1:14" x14ac:dyDescent="0.25">
      <c r="A5" s="4" t="s">
        <v>4</v>
      </c>
      <c r="B5" s="3">
        <v>1.1000000000000001</v>
      </c>
    </row>
    <row r="6" spans="1:14" x14ac:dyDescent="0.25">
      <c r="A6" s="4" t="s">
        <v>5</v>
      </c>
      <c r="B6" s="3">
        <v>0.6</v>
      </c>
    </row>
    <row r="7" spans="1:14" x14ac:dyDescent="0.25">
      <c r="A7" s="4" t="s">
        <v>6</v>
      </c>
      <c r="B7" s="3">
        <v>2</v>
      </c>
    </row>
    <row r="8" spans="1:14" x14ac:dyDescent="0.25">
      <c r="A8" s="4" t="s">
        <v>7</v>
      </c>
      <c r="B8" s="3">
        <v>1500</v>
      </c>
    </row>
    <row r="9" spans="1:14" x14ac:dyDescent="0.25">
      <c r="A9" s="4" t="s">
        <v>8</v>
      </c>
      <c r="B9" s="3">
        <f>B8/5</f>
        <v>300</v>
      </c>
    </row>
    <row r="10" spans="1:14" x14ac:dyDescent="0.25">
      <c r="A10" s="4" t="s">
        <v>9</v>
      </c>
      <c r="B10" s="3">
        <v>5.5</v>
      </c>
    </row>
    <row r="11" spans="1:14" x14ac:dyDescent="0.25">
      <c r="A11" s="4" t="s">
        <v>10</v>
      </c>
      <c r="B11" s="3">
        <v>1</v>
      </c>
      <c r="E11" s="6" t="s">
        <v>23</v>
      </c>
      <c r="F11" s="6"/>
      <c r="G11" s="6"/>
      <c r="H11" s="6"/>
      <c r="I11" s="6"/>
      <c r="J11" s="6"/>
      <c r="K11" s="6"/>
    </row>
    <row r="12" spans="1:14" x14ac:dyDescent="0.25">
      <c r="A12" s="4" t="s">
        <v>11</v>
      </c>
      <c r="B12" s="3">
        <v>1</v>
      </c>
      <c r="M12" s="12"/>
      <c r="N12" s="13"/>
    </row>
    <row r="13" spans="1:14" x14ac:dyDescent="0.25">
      <c r="E13" s="8" t="s">
        <v>20</v>
      </c>
      <c r="F13" s="9" t="s">
        <v>21</v>
      </c>
      <c r="G13" s="9" t="s">
        <v>22</v>
      </c>
      <c r="H13" s="9" t="s">
        <v>16</v>
      </c>
      <c r="I13" s="9" t="s">
        <v>24</v>
      </c>
      <c r="M13" s="14"/>
      <c r="N13" s="13"/>
    </row>
    <row r="14" spans="1:14" x14ac:dyDescent="0.25">
      <c r="A14" s="4" t="s">
        <v>13</v>
      </c>
      <c r="B14" s="4">
        <f>B6*B7/200</f>
        <v>6.0000000000000001E-3</v>
      </c>
      <c r="E14" s="10">
        <v>300</v>
      </c>
      <c r="F14" s="9">
        <f>EXP(-1*$B$15*($E14)^(1/3))</f>
        <v>0.30777032759223411</v>
      </c>
      <c r="G14" s="9">
        <f>(1-$F14)/(1+($B$4/$B$5)*$F14)</f>
        <v>2.9603596347656497E-2</v>
      </c>
      <c r="H14" s="9">
        <f>($G14*$B$4+$B$5)/$B$5</f>
        <v>3.1529888252841087</v>
      </c>
      <c r="I14" s="9">
        <f>$B$10/$H14</f>
        <v>1.7443766231884463</v>
      </c>
      <c r="M14" s="14"/>
      <c r="N14" s="13"/>
    </row>
    <row r="15" spans="1:14" x14ac:dyDescent="0.25">
      <c r="A15" s="4" t="s">
        <v>14</v>
      </c>
      <c r="B15" s="4">
        <f>B11*B12*(B14/B5)^(1/3)</f>
        <v>0.17602979710878161</v>
      </c>
      <c r="E15" s="10">
        <v>600</v>
      </c>
      <c r="F15" s="9">
        <f t="shared" ref="F15:F18" si="0">EXP(-1*$B$15*($E15)^(1/3))</f>
        <v>0.22657193073647058</v>
      </c>
      <c r="G15" s="9">
        <f t="shared" ref="G15:G18" si="1">(1-$F15)/(1+($B$4/$B$5)*$F15)</f>
        <v>4.4251624975646248E-2</v>
      </c>
      <c r="H15" s="9">
        <f t="shared" ref="H15:H18" si="2">($G15*$B$4+$B$5)/$B$5</f>
        <v>4.2182999982288178</v>
      </c>
      <c r="I15" s="9">
        <f t="shared" ref="I15:I18" si="3">$B$10/$H15</f>
        <v>1.3038427808143904</v>
      </c>
      <c r="M15" s="15"/>
      <c r="N15" s="13"/>
    </row>
    <row r="16" spans="1:14" x14ac:dyDescent="0.25">
      <c r="A16" s="4"/>
      <c r="B16" s="4">
        <f>EXP(-1*B15*(B8)^(1/3))</f>
        <v>0.13331531613747344</v>
      </c>
      <c r="E16" s="11">
        <v>900</v>
      </c>
      <c r="F16" s="9">
        <f t="shared" si="0"/>
        <v>0.18276593202146676</v>
      </c>
      <c r="G16" s="9">
        <f t="shared" si="1"/>
        <v>5.7180953824534406E-2</v>
      </c>
      <c r="H16" s="9">
        <f t="shared" si="2"/>
        <v>5.1586148236025018</v>
      </c>
      <c r="I16" s="9">
        <f t="shared" si="3"/>
        <v>1.0661776829771317</v>
      </c>
      <c r="M16" s="15"/>
      <c r="N16" s="13"/>
    </row>
    <row r="17" spans="1:14" x14ac:dyDescent="0.25">
      <c r="A17" s="4" t="s">
        <v>15</v>
      </c>
      <c r="B17" s="4">
        <f>(1-B16)/(1+($B$4/$B$5)*B16)</f>
        <v>8.1031440424539469E-2</v>
      </c>
      <c r="E17" s="11">
        <v>1200</v>
      </c>
      <c r="F17" s="9">
        <f t="shared" si="0"/>
        <v>0.15403187410281186</v>
      </c>
      <c r="G17" s="9">
        <f t="shared" si="1"/>
        <v>6.9328476590734406E-2</v>
      </c>
      <c r="H17" s="9">
        <f t="shared" si="2"/>
        <v>6.0420710247806833</v>
      </c>
      <c r="I17" s="9">
        <f t="shared" si="3"/>
        <v>0.91028390388701874</v>
      </c>
      <c r="M17" s="15"/>
      <c r="N17" s="13"/>
    </row>
    <row r="18" spans="1:14" x14ac:dyDescent="0.25">
      <c r="A18" s="4" t="s">
        <v>16</v>
      </c>
      <c r="B18" s="4">
        <f>(B17*$B$4+$B$5)/$B$5</f>
        <v>6.8931956672392332</v>
      </c>
      <c r="E18" s="11">
        <v>1500</v>
      </c>
      <c r="F18" s="9">
        <f t="shared" si="0"/>
        <v>0.13331531613747344</v>
      </c>
      <c r="G18" s="9">
        <f t="shared" si="1"/>
        <v>8.1031440424539469E-2</v>
      </c>
      <c r="H18" s="9">
        <f t="shared" si="2"/>
        <v>6.8931956672392332</v>
      </c>
      <c r="I18" s="9">
        <f t="shared" si="3"/>
        <v>0.79788827497519499</v>
      </c>
    </row>
    <row r="19" spans="1:14" x14ac:dyDescent="0.25">
      <c r="A19" s="4" t="s">
        <v>17</v>
      </c>
      <c r="B19" s="4">
        <f>B18*B3</f>
        <v>6.8931956672392332</v>
      </c>
    </row>
    <row r="20" spans="1:14" x14ac:dyDescent="0.25">
      <c r="A20" s="4" t="s">
        <v>18</v>
      </c>
      <c r="B20" s="4">
        <f>B19*B5/B10</f>
        <v>1.3786391334478467</v>
      </c>
    </row>
    <row r="21" spans="1:14" x14ac:dyDescent="0.25">
      <c r="A21" s="4" t="s">
        <v>19</v>
      </c>
      <c r="B21" s="4">
        <f>B10/B18</f>
        <v>0.79788827497519499</v>
      </c>
    </row>
    <row r="27" spans="1:14" x14ac:dyDescent="0.25">
      <c r="F27" s="1"/>
      <c r="G27" s="1"/>
    </row>
    <row r="28" spans="1:14" ht="15.75" x14ac:dyDescent="0.25">
      <c r="F28" s="1"/>
      <c r="G28" s="2"/>
    </row>
  </sheetData>
  <mergeCells count="1">
    <mergeCell ref="E11:K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tabSelected="1" zoomScale="160" zoomScaleNormal="160" workbookViewId="0">
      <selection activeCell="D8" sqref="D8"/>
    </sheetView>
  </sheetViews>
  <sheetFormatPr defaultRowHeight="15" x14ac:dyDescent="0.25"/>
  <cols>
    <col min="1" max="1" width="20.85546875" style="16" bestFit="1" customWidth="1"/>
  </cols>
  <sheetData>
    <row r="2" spans="1:2" x14ac:dyDescent="0.25">
      <c r="A2" s="17" t="s">
        <v>38</v>
      </c>
      <c r="B2" s="3">
        <v>1.1000000000000001</v>
      </c>
    </row>
    <row r="3" spans="1:2" x14ac:dyDescent="0.25">
      <c r="A3" s="17" t="s">
        <v>39</v>
      </c>
      <c r="B3" s="3">
        <v>0.25</v>
      </c>
    </row>
    <row r="4" spans="1:2" x14ac:dyDescent="0.25">
      <c r="A4" s="17" t="s">
        <v>37</v>
      </c>
      <c r="B4" s="3">
        <v>1.56</v>
      </c>
    </row>
    <row r="5" spans="1:2" x14ac:dyDescent="0.25">
      <c r="A5" s="4" t="s">
        <v>26</v>
      </c>
      <c r="B5" s="3">
        <v>0.8</v>
      </c>
    </row>
    <row r="6" spans="1:2" x14ac:dyDescent="0.25">
      <c r="A6" s="17" t="s">
        <v>27</v>
      </c>
      <c r="B6" s="3">
        <v>350</v>
      </c>
    </row>
    <row r="7" spans="1:2" x14ac:dyDescent="0.25">
      <c r="A7" s="17" t="s">
        <v>28</v>
      </c>
      <c r="B7" s="3">
        <v>110</v>
      </c>
    </row>
    <row r="8" spans="1:2" x14ac:dyDescent="0.25">
      <c r="A8" s="17" t="s">
        <v>29</v>
      </c>
      <c r="B8" s="3">
        <v>60</v>
      </c>
    </row>
    <row r="9" spans="1:2" x14ac:dyDescent="0.25">
      <c r="A9" s="4" t="s">
        <v>30</v>
      </c>
      <c r="B9" s="3">
        <v>20</v>
      </c>
    </row>
    <row r="10" spans="1:2" x14ac:dyDescent="0.25">
      <c r="A10" s="17" t="s">
        <v>31</v>
      </c>
      <c r="B10" s="3">
        <v>2200</v>
      </c>
    </row>
    <row r="11" spans="1:2" x14ac:dyDescent="0.25">
      <c r="A11" s="17" t="s">
        <v>32</v>
      </c>
      <c r="B11" s="3">
        <v>1100</v>
      </c>
    </row>
    <row r="12" spans="1:2" x14ac:dyDescent="0.25">
      <c r="A12" s="17" t="s">
        <v>33</v>
      </c>
      <c r="B12" s="3">
        <v>900</v>
      </c>
    </row>
    <row r="13" spans="1:2" x14ac:dyDescent="0.25">
      <c r="A13" s="4" t="s">
        <v>34</v>
      </c>
      <c r="B13" s="3">
        <v>1.22</v>
      </c>
    </row>
    <row r="15" spans="1:2" x14ac:dyDescent="0.25">
      <c r="A15" s="17" t="s">
        <v>35</v>
      </c>
      <c r="B15" s="4">
        <f>B3*B2*10000</f>
        <v>2750</v>
      </c>
    </row>
    <row r="16" spans="1:2" x14ac:dyDescent="0.25">
      <c r="A16" s="17" t="s">
        <v>36</v>
      </c>
      <c r="B16" s="4">
        <f>B15*B4</f>
        <v>4290</v>
      </c>
    </row>
    <row r="19" spans="1:14" x14ac:dyDescent="0.25">
      <c r="A19" s="17"/>
      <c r="B19" s="4" t="s">
        <v>25</v>
      </c>
      <c r="C19" s="4" t="s">
        <v>41</v>
      </c>
      <c r="D19" s="4" t="s">
        <v>42</v>
      </c>
      <c r="E19" s="4" t="s">
        <v>43</v>
      </c>
    </row>
    <row r="20" spans="1:14" x14ac:dyDescent="0.25">
      <c r="A20" s="17" t="s">
        <v>44</v>
      </c>
      <c r="B20" s="4">
        <f>B9/$B$13</f>
        <v>16.393442622950818</v>
      </c>
      <c r="C20" s="4">
        <f>B10/$B$13</f>
        <v>1803.2786885245903</v>
      </c>
      <c r="D20" s="4">
        <f>B11/$B$13</f>
        <v>901.63934426229514</v>
      </c>
      <c r="E20" s="4">
        <f>B12/$B$13</f>
        <v>737.70491803278685</v>
      </c>
    </row>
    <row r="21" spans="1:14" x14ac:dyDescent="0.25">
      <c r="A21" s="17" t="s">
        <v>40</v>
      </c>
      <c r="B21" s="4">
        <f>($B$16*(B22-B5))/(B20-B22)</f>
        <v>704.6731946144431</v>
      </c>
      <c r="C21" s="4">
        <f>($B$16*(C22-B6))/(C20-C22)</f>
        <v>3471.3979591836728</v>
      </c>
      <c r="D21" s="4">
        <f>($B$16*(D22-B7))/(D20-D22)</f>
        <v>228.3009814612868</v>
      </c>
      <c r="E21" s="4">
        <f>($B$16*(E22-B8))/(E20-E22)</f>
        <v>494.15430267062317</v>
      </c>
    </row>
    <row r="22" spans="1:14" x14ac:dyDescent="0.25">
      <c r="A22" s="17" t="s">
        <v>45</v>
      </c>
      <c r="B22" s="4">
        <v>3</v>
      </c>
      <c r="C22" s="4">
        <v>1000</v>
      </c>
      <c r="D22" s="4">
        <v>150</v>
      </c>
      <c r="E22" s="4">
        <v>130</v>
      </c>
    </row>
    <row r="23" spans="1:14" x14ac:dyDescent="0.25">
      <c r="B23" t="s">
        <v>46</v>
      </c>
    </row>
    <row r="25" spans="1:14" x14ac:dyDescent="0.25">
      <c r="A25" s="17" t="s">
        <v>47</v>
      </c>
      <c r="B25" s="7">
        <f>MIN(B21:E21)</f>
        <v>228.3009814612868</v>
      </c>
    </row>
    <row r="26" spans="1:14" x14ac:dyDescent="0.25">
      <c r="A26" s="17" t="s">
        <v>48</v>
      </c>
      <c r="B26" s="5">
        <f>(D20*B25+B7*B16)/(B25+B16)</f>
        <v>150</v>
      </c>
      <c r="D26" s="6" t="s">
        <v>49</v>
      </c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17" t="s">
        <v>42</v>
      </c>
      <c r="B27" s="4">
        <f>D21/B13</f>
        <v>187.13195201744819</v>
      </c>
    </row>
    <row r="28" spans="1:14" x14ac:dyDescent="0.25">
      <c r="A28" s="17" t="s">
        <v>50</v>
      </c>
      <c r="B28" s="4">
        <f>B27/(B2*10000)</f>
        <v>1.7011995637949834E-2</v>
      </c>
    </row>
  </sheetData>
  <mergeCells count="1">
    <mergeCell ref="D26:N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2024-06-04T17:23:52Z</dcterms:modified>
</cp:coreProperties>
</file>