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특수능력" sheetId="2" r:id="rId4"/>
    <sheet state="visible" name="주문 슬롯 참고" sheetId="3" r:id="rId5"/>
    <sheet state="visible" name="근거리 무기 참조표" sheetId="4" r:id="rId6"/>
    <sheet state="visible" name="근력 기반 장거리 무기표" sheetId="5" r:id="rId7"/>
    <sheet state="visible" name="방패 참조표" sheetId="6" r:id="rId8"/>
    <sheet state="visible" name="갑옷 참조표" sheetId="7" r:id="rId9"/>
    <sheet state="visible" name="참조 테이블" sheetId="8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장점(p.41)</t>
      </text>
    </comment>
    <comment authorId="0" ref="E20">
      <text>
        <t xml:space="preserve">0.25 +/-당 5cp
</t>
      </text>
    </comment>
    <comment authorId="0" ref="E21">
      <text>
        <t xml:space="preserve">기본 속력에서 소수점 이하를 버림</t>
      </text>
    </comment>
    <comment authorId="0" ref="A31">
      <text>
        <t xml:space="preserve">고고학, 역사학, 비밀지식(마법물품), 지도 제작, 감상(유물) +1</t>
      </text>
    </comment>
    <comment authorId="0" ref="A33">
      <text>
        <t xml:space="preserve">가벼운 무기!, 도둑! +1
도둑 초상능력 +1
육신 방어, 정신 방어 +1</t>
      </text>
    </comment>
    <comment authorId="0" ref="A66">
      <text>
        <t xml:space="preserve">장갑 관통력(2)
무기 명중굴림에 +1
휘두르기, 찌르기 피해 +3(최고급+2 포함)
대성공 굴림의 허용 5까지</t>
      </text>
    </comment>
    <comment authorId="0" ref="M75">
      <text>
        <t xml:space="preserve">가늠쇠 적용됨</t>
      </text>
    </comment>
  </commentList>
</comments>
</file>

<file path=xl/sharedStrings.xml><?xml version="1.0" encoding="utf-8"?>
<sst xmlns="http://schemas.openxmlformats.org/spreadsheetml/2006/main" count="1765" uniqueCount="555">
  <si>
    <t>복합형 주문 슬롯</t>
  </si>
  <si>
    <t>로그 특수능력</t>
  </si>
  <si>
    <t>클래스
단계</t>
  </si>
  <si>
    <t>주문레벨</t>
  </si>
  <si>
    <t>캐릭터 이름:</t>
  </si>
  <si>
    <t>1단계</t>
  </si>
  <si>
    <t>이름</t>
  </si>
  <si>
    <t>암습 - Backstab -</t>
  </si>
  <si>
    <t>Gastone</t>
  </si>
  <si>
    <t>0레벨</t>
  </si>
  <si>
    <t>1레벨</t>
  </si>
  <si>
    <t>2레벨</t>
  </si>
  <si>
    <t>3레벨</t>
  </si>
  <si>
    <t>4레벨</t>
  </si>
  <si>
    <t>2단계</t>
  </si>
  <si>
    <t>3단계</t>
  </si>
  <si>
    <t>플레이어 이름:</t>
  </si>
  <si>
    <t>4단계</t>
  </si>
  <si>
    <t>5단계</t>
  </si>
  <si>
    <t>6단계</t>
  </si>
  <si>
    <t>7단계</t>
  </si>
  <si>
    <t>8단계</t>
  </si>
  <si>
    <t>9단계</t>
  </si>
  <si>
    <t>설명</t>
  </si>
  <si>
    <t>주력 시전자 주문 슬롯</t>
  </si>
  <si>
    <t>황석현</t>
  </si>
  <si>
    <t>총 CP :</t>
  </si>
  <si>
    <t>장거리 공격 판정</t>
  </si>
  <si>
    <t>5레벨</t>
  </si>
  <si>
    <t>6레벨</t>
  </si>
  <si>
    <t>7레벨</t>
  </si>
  <si>
    <t>8레벨</t>
  </si>
  <si>
    <t>9레벨</t>
  </si>
  <si>
    <r>
      <rPr>
        <rFont val="돋움"/>
        <color rgb="FF000000"/>
        <sz val="11.0"/>
      </rPr>
      <t>매우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어려움</t>
    </r>
    <r>
      <rPr>
        <rFont val="Arial"/>
        <color rgb="FF000000"/>
        <sz val="11.0"/>
      </rPr>
      <t xml:space="preserve">/DX
</t>
    </r>
    <r>
      <rPr>
        <rFont val="돋움"/>
        <color rgb="FF000000"/>
        <sz val="11.0"/>
      </rPr>
      <t>공격을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선언하기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이전에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암습을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선언하는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것으로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사용할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수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있다</t>
    </r>
    <r>
      <rPr>
        <rFont val="Arial"/>
        <color rgb="FF000000"/>
        <sz val="11.0"/>
      </rPr>
      <t xml:space="preserve">.  </t>
    </r>
    <r>
      <rPr>
        <rFont val="돋움"/>
        <color rgb="FF000000"/>
        <sz val="11.0"/>
      </rPr>
      <t>암습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기능과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상대방의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지각력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기반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주무기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기능과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빠른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겨루기를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실시한다</t>
    </r>
    <r>
      <rPr>
        <rFont val="Arial"/>
        <color rgb="FF000000"/>
        <sz val="11.0"/>
      </rPr>
      <t xml:space="preserve">. </t>
    </r>
    <r>
      <rPr>
        <rFont val="돋움"/>
        <color rgb="FF000000"/>
        <sz val="11.0"/>
      </rPr>
      <t>승리할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경우</t>
    </r>
    <r>
      <rPr>
        <rFont val="Arial"/>
        <color rgb="FF000000"/>
        <sz val="11.0"/>
      </rPr>
      <t xml:space="preserve">, </t>
    </r>
    <r>
      <rPr>
        <rFont val="돋움"/>
        <color rgb="FF000000"/>
        <sz val="11.0"/>
      </rPr>
      <t>성공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차이만큼의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수치가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이번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라운드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동안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대상의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약점</t>
    </r>
    <r>
      <rPr>
        <rFont val="Arial"/>
        <color rgb="FF000000"/>
        <sz val="11.0"/>
      </rPr>
      <t>(</t>
    </r>
    <r>
      <rPr>
        <rFont val="돋움"/>
        <color rgb="FF000000"/>
        <sz val="11.0"/>
      </rPr>
      <t>약점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부위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혹은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약점이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되는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물질</t>
    </r>
    <r>
      <rPr>
        <rFont val="Arial"/>
        <color rgb="FF000000"/>
        <sz val="11.0"/>
      </rPr>
      <t xml:space="preserve">, </t>
    </r>
    <r>
      <rPr>
        <rFont val="돋움"/>
        <color rgb="FF000000"/>
        <sz val="11.0"/>
      </rPr>
      <t>속성을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통한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공격</t>
    </r>
    <r>
      <rPr>
        <rFont val="Arial"/>
        <color rgb="FF000000"/>
        <sz val="11.0"/>
      </rPr>
      <t>)</t>
    </r>
    <r>
      <rPr>
        <rFont val="돋움"/>
        <color rgb="FF000000"/>
        <sz val="11.0"/>
      </rPr>
      <t>을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목표로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한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공격의</t>
    </r>
    <r>
      <rPr>
        <rFont val="Arial"/>
        <color rgb="FF000000"/>
        <sz val="11.0"/>
      </rPr>
      <t xml:space="preserve"> DR</t>
    </r>
    <r>
      <rPr>
        <rFont val="돋움"/>
        <color rgb="FF000000"/>
        <sz val="11.0"/>
      </rPr>
      <t>을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뚫기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이전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피해량에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더해진다</t>
    </r>
    <r>
      <rPr>
        <rFont val="Arial"/>
        <color rgb="FF000000"/>
        <sz val="11.0"/>
      </rPr>
      <t xml:space="preserve">. </t>
    </r>
    <r>
      <rPr>
        <rFont val="돋움"/>
        <color rgb="FF000000"/>
        <sz val="11.0"/>
      </rPr>
      <t>상대방의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정면에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있을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경우에는</t>
    </r>
    <r>
      <rPr>
        <rFont val="Arial"/>
        <color rgb="FF000000"/>
        <sz val="11.0"/>
      </rPr>
      <t xml:space="preserve"> -5</t>
    </r>
    <r>
      <rPr>
        <rFont val="돋움"/>
        <color rgb="FF000000"/>
        <sz val="11.0"/>
      </rPr>
      <t>의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패널티를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받는다</t>
    </r>
    <r>
      <rPr>
        <rFont val="Arial"/>
        <color rgb="FF000000"/>
        <sz val="11.0"/>
      </rPr>
      <t xml:space="preserve">. </t>
    </r>
    <r>
      <rPr>
        <rFont val="돋움"/>
        <color rgb="FF000000"/>
        <sz val="11.0"/>
      </rPr>
      <t>상대방이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능동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방어가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불가능한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상태일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경우</t>
    </r>
    <r>
      <rPr>
        <rFont val="Arial"/>
        <color rgb="FF000000"/>
        <sz val="11.0"/>
      </rPr>
      <t xml:space="preserve">, </t>
    </r>
    <r>
      <rPr>
        <rFont val="돋움"/>
        <color rgb="FF000000"/>
        <sz val="11.0"/>
      </rPr>
      <t>겨루기를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생략하고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성공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차이만을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계산한다</t>
    </r>
    <r>
      <rPr>
        <rFont val="Arial"/>
        <color rgb="FF000000"/>
        <sz val="11.0"/>
      </rPr>
      <t xml:space="preserve">. </t>
    </r>
    <r>
      <rPr>
        <rFont val="돋움"/>
        <color rgb="FF000000"/>
        <sz val="11.0"/>
      </rPr>
      <t>기능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사용에는</t>
    </r>
    <r>
      <rPr>
        <rFont val="Arial"/>
        <color rgb="FF000000"/>
        <sz val="11.0"/>
      </rPr>
      <t xml:space="preserve"> 1</t>
    </r>
    <r>
      <rPr>
        <rFont val="돋움"/>
        <color rgb="FF000000"/>
        <sz val="11.0"/>
      </rPr>
      <t>의</t>
    </r>
    <r>
      <rPr>
        <rFont val="Arial"/>
        <color rgb="FF000000"/>
        <sz val="11.0"/>
      </rPr>
      <t xml:space="preserve"> FP</t>
    </r>
    <r>
      <rPr>
        <rFont val="돋움"/>
        <color rgb="FF000000"/>
        <sz val="11.0"/>
      </rPr>
      <t>가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소모된다</t>
    </r>
    <r>
      <rPr>
        <rFont val="Arial"/>
        <color rgb="FF000000"/>
        <sz val="11.0"/>
      </rPr>
      <t>.</t>
    </r>
  </si>
  <si>
    <t>키:</t>
  </si>
  <si>
    <t>변형</t>
  </si>
  <si>
    <t>체중:</t>
  </si>
  <si>
    <t>정면에서 사용 할 경우 -5, FP 소모 없이 사용 -5</t>
  </si>
  <si>
    <t>주력 시전자(포인트)</t>
  </si>
  <si>
    <t>복합 시전자(포인트)</t>
  </si>
  <si>
    <t>크기:</t>
  </si>
  <si>
    <t>MP</t>
  </si>
  <si>
    <t>나이:</t>
  </si>
  <si>
    <t>미 사용 CP:</t>
  </si>
  <si>
    <t>CP값</t>
  </si>
  <si>
    <t>사용 무기</t>
  </si>
  <si>
    <t>파괴력</t>
  </si>
  <si>
    <t>피해</t>
  </si>
  <si>
    <t>피해 유형</t>
  </si>
  <si>
    <t>리치</t>
  </si>
  <si>
    <t>최대</t>
  </si>
  <si>
    <t>실력</t>
  </si>
  <si>
    <t>외모:</t>
  </si>
  <si>
    <t>평범하게 잘생긴 외모</t>
  </si>
  <si>
    <t>근거리 무기</t>
  </si>
  <si>
    <t>ST</t>
  </si>
  <si>
    <t>기능</t>
  </si>
  <si>
    <t>주사위</t>
  </si>
  <si>
    <t>유형</t>
  </si>
  <si>
    <t>받아내기</t>
  </si>
  <si>
    <t>가격</t>
  </si>
  <si>
    <t>무게</t>
  </si>
  <si>
    <t>주석</t>
  </si>
  <si>
    <t>가롯테(DX-4)</t>
  </si>
  <si>
    <t>DX</t>
  </si>
  <si>
    <t>IQ</t>
  </si>
  <si>
    <t>HT</t>
  </si>
  <si>
    <t>안내를 위한 예시가 미리 기입되어있습니다. 시트를 작성하시면서 모두 삭제해주세요.</t>
  </si>
  <si>
    <t>색칠된 셀은 수정하지 마세요.</t>
  </si>
  <si>
    <t>직접 기입하시면 됩니다.</t>
  </si>
  <si>
    <t>가롯테</t>
  </si>
  <si>
    <t>특수</t>
  </si>
  <si>
    <t>언어(말/글)</t>
  </si>
  <si>
    <t>C</t>
  </si>
  <si>
    <t>불가</t>
  </si>
  <si>
    <t>-</t>
  </si>
  <si>
    <t>CP</t>
  </si>
  <si>
    <t>[8]</t>
  </si>
  <si>
    <t>광선검(DX-5, 다른 도검 기능 -3)</t>
  </si>
  <si>
    <t>근거리 공격 판정</t>
  </si>
  <si>
    <t>광선검</t>
  </si>
  <si>
    <t>8d(5)</t>
  </si>
  <si>
    <t>열</t>
  </si>
  <si>
    <t>1,2</t>
  </si>
  <si>
    <t>[7]</t>
  </si>
  <si>
    <t>단도</t>
  </si>
  <si>
    <t>모리온어(능숙/능숙)</t>
  </si>
  <si>
    <t>나무말뚝</t>
  </si>
  <si>
    <t>찌르기</t>
  </si>
  <si>
    <t>꿰기</t>
  </si>
  <si>
    <t>[1]</t>
  </si>
  <si>
    <t>대형 단도</t>
  </si>
  <si>
    <t>휘두르기</t>
  </si>
  <si>
    <t>베기</t>
  </si>
  <si>
    <t>C,1</t>
  </si>
  <si>
    <t>소형 단도</t>
  </si>
  <si>
    <t>단검</t>
  </si>
  <si>
    <t>단분자채찍(DX-6, 사슬추-3, 채찍-3)</t>
  </si>
  <si>
    <t>단분자채찍</t>
  </si>
  <si>
    <t>1d-2(10)</t>
  </si>
  <si>
    <t>1~7*</t>
  </si>
  <si>
    <t>-2U</t>
  </si>
  <si>
    <t>대검(DX-5)</t>
  </si>
  <si>
    <t>고 포냐토프스키어(모름/익숙)</t>
  </si>
  <si>
    <t>곤봉</t>
  </si>
  <si>
    <t>대검</t>
  </si>
  <si>
    <t>때리기</t>
  </si>
  <si>
    <t>브로드소드</t>
  </si>
  <si>
    <t>찌르기용 브로드소드</t>
  </si>
  <si>
    <t>바스타드소드</t>
  </si>
  <si>
    <t>0U</t>
  </si>
  <si>
    <t>일본도</t>
  </si>
  <si>
    <t>찌르기용 바스타드소드</t>
  </si>
  <si>
    <t>HP</t>
  </si>
  <si>
    <t>의지력</t>
  </si>
  <si>
    <t>지각력</t>
  </si>
  <si>
    <t>FP</t>
  </si>
  <si>
    <t>포냐토프스키어, 헤르아인 교어,아스피트레츠어,마법언어(익숙/익숙)</t>
  </si>
  <si>
    <t>기병도</t>
  </si>
  <si>
    <t>도끼/철퇴(DX-5)</t>
  </si>
  <si>
    <t>도끼</t>
  </si>
  <si>
    <t>도끼/철퇴</t>
  </si>
  <si>
    <t>손도끼</t>
  </si>
  <si>
    <t>투척용 도끼</t>
  </si>
  <si>
    <t>소형 철퇴</t>
  </si>
  <si>
    <t>철퇴</t>
  </si>
  <si>
    <t>전투 곡괭이</t>
  </si>
  <si>
    <t>모스 교어, 고 모리온어, 고 데모스어(모름/익숙)</t>
  </si>
  <si>
    <t>[2]</t>
  </si>
  <si>
    <t>도리깨(DX-6)</t>
  </si>
  <si>
    <t>모닝스타</t>
  </si>
  <si>
    <t>도리깨</t>
  </si>
  <si>
    <t>[6]</t>
  </si>
  <si>
    <t>쌍절곤</t>
  </si>
  <si>
    <t>랜스(DX-5)</t>
  </si>
  <si>
    <t>랜스</t>
  </si>
  <si>
    <t>드워븐 어, 오키쉬 어(미숙/익숙)</t>
  </si>
  <si>
    <t>[9]</t>
  </si>
  <si>
    <t>레이피어</t>
  </si>
  <si>
    <t>0F</t>
  </si>
  <si>
    <t>방패</t>
  </si>
  <si>
    <t>방패 공격</t>
  </si>
  <si>
    <t>징 박힌 방패 공격</t>
  </si>
  <si>
    <t>봉</t>
  </si>
  <si>
    <t>육척봉</t>
  </si>
  <si>
    <t>7+</t>
  </si>
  <si>
    <t>나기나타</t>
  </si>
  <si>
    <t>9+</t>
  </si>
  <si>
    <t>반대쪽 끝</t>
  </si>
  <si>
    <t>사브르</t>
  </si>
  <si>
    <t>사슬추</t>
  </si>
  <si>
    <t>1~4*</t>
  </si>
  <si>
    <t>소검</t>
  </si>
  <si>
    <t>배턴</t>
  </si>
  <si>
    <t>클릭해서 효과를 살펴보세요.</t>
  </si>
  <si>
    <t>타격 ST</t>
  </si>
  <si>
    <t>쇼트소드</t>
  </si>
  <si>
    <t>팔 ST</t>
  </si>
  <si>
    <t>TL:</t>
  </si>
  <si>
    <t>커틀러스</t>
  </si>
  <si>
    <t>[10]</t>
  </si>
  <si>
    <t>소몰이용 전기봉</t>
  </si>
  <si>
    <t>1d-3</t>
  </si>
  <si>
    <t>동시</t>
  </si>
  <si>
    <t>HT-3(0.5)</t>
  </si>
  <si>
    <t>해악</t>
  </si>
  <si>
    <t>[5]</t>
  </si>
  <si>
    <t>스몰소드</t>
  </si>
  <si>
    <t>부상</t>
  </si>
  <si>
    <t>단봉</t>
  </si>
  <si>
    <t>피하기</t>
  </si>
  <si>
    <t>양손검</t>
  </si>
  <si>
    <t>문화 친숙</t>
  </si>
  <si>
    <t>10+</t>
  </si>
  <si>
    <t>그레이트소드</t>
  </si>
  <si>
    <t>12+</t>
  </si>
  <si>
    <t>기본</t>
  </si>
  <si>
    <t>수정</t>
  </si>
  <si>
    <t>찌르기용 그레이트소드</t>
  </si>
  <si>
    <t>양손 도끼/철퇴</t>
  </si>
  <si>
    <t>기중 ST</t>
  </si>
  <si>
    <t>기중력</t>
  </si>
  <si>
    <t>메</t>
  </si>
  <si>
    <t>1,2*</t>
  </si>
  <si>
    <t>13++</t>
  </si>
  <si>
    <t>그레이트액스</t>
  </si>
  <si>
    <t>12++</t>
  </si>
  <si>
    <t>낫</t>
  </si>
  <si>
    <t>11++</t>
  </si>
  <si>
    <t>데뉴에트 문화</t>
  </si>
  <si>
    <t>워해머</t>
  </si>
  <si>
    <t>동력톱</t>
  </si>
  <si>
    <t>1d</t>
  </si>
  <si>
    <t>10++</t>
  </si>
  <si>
    <t>양손 도리깨</t>
  </si>
  <si>
    <t>1/2 피해</t>
  </si>
  <si>
    <t>1/3 미만</t>
  </si>
  <si>
    <t>[11]</t>
  </si>
  <si>
    <t>장대무기</t>
  </si>
  <si>
    <t>글레이브</t>
  </si>
  <si>
    <t>2,3*</t>
  </si>
  <si>
    <t>1~3*</t>
  </si>
  <si>
    <t>11+</t>
  </si>
  <si>
    <t>할버드</t>
  </si>
  <si>
    <t>폴액스</t>
  </si>
  <si>
    <t>창</t>
  </si>
  <si>
    <t>1*</t>
  </si>
  <si>
    <t>양손으로 사용</t>
  </si>
  <si>
    <t>투창</t>
  </si>
  <si>
    <t>장창</t>
  </si>
  <si>
    <t>효과</t>
  </si>
  <si>
    <t xml:space="preserve"> 충격 상태  (능동방어 -4, 다음 턴 행동 없음, 턴이 끝날 때에 HT판정)</t>
  </si>
  <si>
    <t>채찍</t>
  </si>
  <si>
    <t xml:space="preserve"> 비틀거림   (이동력, 피하기 ½)</t>
  </si>
  <si>
    <t>-2(0.5)</t>
  </si>
  <si>
    <t>다양</t>
  </si>
  <si>
    <t>[12]</t>
  </si>
  <si>
    <t>격투</t>
  </si>
  <si>
    <t>긴 송곳니</t>
  </si>
  <si>
    <t>[3]</t>
  </si>
  <si>
    <t>날카로운 부리</t>
  </si>
  <si>
    <t>뚫기+</t>
  </si>
  <si>
    <t>날카로운 이빨</t>
  </si>
  <si>
    <t>둔한 이빨</t>
  </si>
  <si>
    <t>타격기관</t>
  </si>
  <si>
    <t>P.90참조</t>
  </si>
  <si>
    <t>블랙잭</t>
  </si>
  <si>
    <t>전기충격기</t>
  </si>
  <si>
    <t>격투,권법,복싱</t>
  </si>
  <si>
    <t>주먹</t>
  </si>
  <si>
    <t>너클</t>
  </si>
  <si>
    <t>격투-2,권법-2</t>
  </si>
  <si>
    <t>발차기</t>
  </si>
  <si>
    <t>[3,4]</t>
  </si>
  <si>
    <t>발차기(구두)</t>
  </si>
  <si>
    <t>격투-2,권법-3</t>
  </si>
  <si>
    <t>저항</t>
  </si>
  <si>
    <t>장거리 무기</t>
  </si>
  <si>
    <t>개수</t>
  </si>
  <si>
    <t>반감</t>
  </si>
  <si>
    <t>정확도</t>
  </si>
  <si>
    <t>연사율</t>
  </si>
  <si>
    <t>장탄수</t>
  </si>
  <si>
    <t>반동</t>
  </si>
  <si>
    <t>덩치</t>
  </si>
  <si>
    <t>그물</t>
  </si>
  <si>
    <t>대형 그물</t>
  </si>
  <si>
    <t>실력,수정치, 유형을 입력하면 자동으로 계산됩니다.</t>
  </si>
  <si>
    <t>기본 속력</t>
  </si>
  <si>
    <t>T(1)</t>
  </si>
  <si>
    <t>[4,6]</t>
  </si>
  <si>
    <t>전투 그물</t>
  </si>
  <si>
    <t>망토</t>
  </si>
  <si>
    <t>+</t>
  </si>
  <si>
    <t>대형 망토</t>
  </si>
  <si>
    <t>[4]</t>
  </si>
  <si>
    <t>소형 망토</t>
  </si>
  <si>
    <t>=</t>
  </si>
  <si>
    <t>바람총</t>
  </si>
  <si>
    <t>x4</t>
  </si>
  <si>
    <t>뚫기-</t>
  </si>
  <si>
    <t>1(2)</t>
  </si>
  <si>
    <t>[1,2,3]</t>
  </si>
  <si>
    <t>볼라</t>
  </si>
  <si>
    <t>동체 DR</t>
  </si>
  <si>
    <t>반응 수정치</t>
  </si>
  <si>
    <t>x3</t>
  </si>
  <si>
    <t>슬링</t>
  </si>
  <si>
    <t>막기 기능</t>
  </si>
  <si>
    <t>받아내기 기능</t>
  </si>
  <si>
    <t>x6</t>
  </si>
  <si>
    <t>x10</t>
  </si>
  <si>
    <t>기본 이동력</t>
  </si>
  <si>
    <t>뚫기</t>
  </si>
  <si>
    <t>[2,3,7]</t>
  </si>
  <si>
    <t>막대슬링</t>
  </si>
  <si>
    <t>x15</t>
  </si>
  <si>
    <t>[3,7]</t>
  </si>
  <si>
    <t>십자궁</t>
  </si>
  <si>
    <t>x20</t>
  </si>
  <si>
    <t>x25</t>
  </si>
  <si>
    <t>1(4)</t>
  </si>
  <si>
    <t>석궁</t>
  </si>
  <si>
    <t>손십자궁</t>
  </si>
  <si>
    <t>[2,3]</t>
  </si>
  <si>
    <t>염소발</t>
  </si>
  <si>
    <t>(20)</t>
  </si>
  <si>
    <t>올가미</t>
  </si>
  <si>
    <t>T(특수)</t>
  </si>
  <si>
    <t>투창기</t>
  </si>
  <si>
    <t>준수한 외모</t>
  </si>
  <si>
    <t>아틀라틀</t>
  </si>
  <si>
    <t>1(1)</t>
  </si>
  <si>
    <t>(다트 사용)</t>
  </si>
  <si>
    <t>(투창 사용)</t>
  </si>
  <si>
    <t>x2</t>
  </si>
  <si>
    <t>투척 무기(단도)</t>
  </si>
  <si>
    <t>나무 말뚝</t>
  </si>
  <si>
    <t>x0.5</t>
  </si>
  <si>
    <t>x1</t>
  </si>
  <si>
    <t>(0.5)</t>
  </si>
  <si>
    <t>x0.8</t>
  </si>
  <si>
    <t>x1.5</t>
  </si>
  <si>
    <t>투척 무기(도끼/철퇴)</t>
  </si>
  <si>
    <t>하 중(Weight)</t>
  </si>
  <si>
    <t>이동력</t>
  </si>
  <si>
    <t>x2.5</t>
  </si>
  <si>
    <t>지위:</t>
  </si>
  <si>
    <t>투척 무기(슈리켄)</t>
  </si>
  <si>
    <t>없음(0)</t>
  </si>
  <si>
    <t>슈리켄</t>
  </si>
  <si>
    <t>투척 무기(작살)</t>
  </si>
  <si>
    <t>작살</t>
  </si>
  <si>
    <t>투척 무기(창)</t>
  </si>
  <si>
    <t>활</t>
  </si>
  <si>
    <t>평판:</t>
  </si>
  <si>
    <t>단궁</t>
  </si>
  <si>
    <t>보통 활</t>
  </si>
  <si>
    <t>장궁</t>
  </si>
  <si>
    <t>가벼움(1)</t>
  </si>
  <si>
    <t>복합궁</t>
  </si>
  <si>
    <t>재산:</t>
  </si>
  <si>
    <t>편안</t>
  </si>
  <si>
    <t>부위별 DR</t>
  </si>
  <si>
    <t>DB</t>
  </si>
  <si>
    <t>DR</t>
  </si>
  <si>
    <t>적법성</t>
  </si>
  <si>
    <t>중간(2)</t>
  </si>
  <si>
    <t>가벼운 방패</t>
  </si>
  <si>
    <t>[2,3,4]</t>
  </si>
  <si>
    <t>소형 방패</t>
  </si>
  <si>
    <t>중형 방패</t>
  </si>
  <si>
    <t>대형 방패</t>
  </si>
  <si>
    <t>막기</t>
  </si>
  <si>
    <t>[2,4]</t>
  </si>
  <si>
    <t>두개골</t>
  </si>
  <si>
    <t>얼굴</t>
  </si>
  <si>
    <t>눈</t>
  </si>
  <si>
    <t>무거움(3)</t>
  </si>
  <si>
    <t>매우 무거움(4)</t>
  </si>
  <si>
    <t>부위별 갑옷</t>
  </si>
  <si>
    <t>가죽 모자</t>
  </si>
  <si>
    <t>난이도, 기반 스탯, 보정치, 수정치를 입력하면 자동으로 계산됩니다.</t>
  </si>
  <si>
    <t>가죽 투구</t>
  </si>
  <si>
    <t>몸통</t>
  </si>
  <si>
    <t>샅</t>
  </si>
  <si>
    <t>목</t>
  </si>
  <si>
    <t>장점과 미점</t>
  </si>
  <si>
    <t>난이도</t>
  </si>
  <si>
    <t>기반</t>
  </si>
  <si>
    <t>보정치</t>
  </si>
  <si>
    <t>수정치</t>
  </si>
  <si>
    <t>결과값</t>
  </si>
  <si>
    <t>천 모자</t>
  </si>
  <si>
    <t>고고학자 재능</t>
  </si>
  <si>
    <t>청동 모자</t>
  </si>
  <si>
    <t>가벼운 무기!</t>
  </si>
  <si>
    <t>종합기능</t>
  </si>
  <si>
    <t>청동 투구</t>
  </si>
  <si>
    <r>
      <rPr>
        <rFont val="돋움"/>
        <color rgb="FF000000"/>
        <sz val="9.0"/>
      </rPr>
      <t>기능</t>
    </r>
    <r>
      <rPr>
        <rFont val="Arial"/>
        <color rgb="FF000000"/>
        <sz val="9.0"/>
      </rPr>
      <t xml:space="preserve"> </t>
    </r>
    <r>
      <rPr>
        <rFont val="돋움"/>
        <color rgb="FF000000"/>
        <sz val="9.0"/>
      </rPr>
      <t>전문화</t>
    </r>
    <r>
      <rPr>
        <rFont val="Arial"/>
        <color rgb="FF000000"/>
        <sz val="9.0"/>
      </rPr>
      <t>(</t>
    </r>
    <r>
      <rPr>
        <rFont val="돋움"/>
        <color rgb="FF000000"/>
        <sz val="9.0"/>
      </rPr>
      <t>소검</t>
    </r>
    <r>
      <rPr>
        <rFont val="Arial"/>
        <color rgb="FF000000"/>
        <sz val="9.0"/>
      </rPr>
      <t>) 2</t>
    </r>
    <r>
      <rPr>
        <rFont val="돋움"/>
        <color rgb="FF000000"/>
        <sz val="9.0"/>
      </rPr>
      <t>단계</t>
    </r>
  </si>
  <si>
    <t>로마식 투구</t>
  </si>
  <si>
    <t>도둑!*</t>
  </si>
  <si>
    <t>메일 코이프</t>
  </si>
  <si>
    <t>4/2*</t>
  </si>
  <si>
    <t>팔</t>
  </si>
  <si>
    <t>다리</t>
  </si>
  <si>
    <t>손</t>
  </si>
  <si>
    <t>발</t>
  </si>
  <si>
    <t>강철 투구</t>
  </si>
  <si>
    <t>로그 2 단계</t>
  </si>
  <si>
    <t>동작 읽기</t>
  </si>
  <si>
    <t>보통</t>
  </si>
  <si>
    <t>그레이트헬름</t>
  </si>
  <si>
    <t>마법 재능 0단계</t>
  </si>
  <si>
    <t>면갑</t>
  </si>
  <si>
    <t>쉬움</t>
  </si>
  <si>
    <t>어려움</t>
  </si>
  <si>
    <t>매우 어려움</t>
  </si>
  <si>
    <t>철모</t>
  </si>
  <si>
    <t>1d-6</t>
  </si>
  <si>
    <t>1d-5</t>
  </si>
  <si>
    <t>털가죽 웃옷</t>
  </si>
  <si>
    <t>털가죽 허리싸개</t>
  </si>
  <si>
    <t>세부기억력</t>
  </si>
  <si>
    <t>가죽 갑옷</t>
  </si>
  <si>
    <t>1d-4</t>
  </si>
  <si>
    <t>시작 소지금을 입력하면 자동으로 작성됩니다.</t>
  </si>
  <si>
    <t>가죽 자켓</t>
  </si>
  <si>
    <t>신체능력</t>
  </si>
  <si>
    <t>천 갑옷</t>
  </si>
  <si>
    <t>1d-2</t>
  </si>
  <si>
    <t>암습*</t>
  </si>
  <si>
    <t>청동 코슬렛</t>
  </si>
  <si>
    <t>1d-1</t>
  </si>
  <si>
    <t>소지금</t>
  </si>
  <si>
    <t>언어재능</t>
  </si>
  <si>
    <t>청동 흉갑</t>
  </si>
  <si>
    <t>1d+1</t>
  </si>
  <si>
    <t>4전</t>
  </si>
  <si>
    <t>육신 방어</t>
  </si>
  <si>
    <t>경장 미늘 갑옷</t>
  </si>
  <si>
    <t>1d+2</t>
  </si>
  <si>
    <t>로리카 세그멘타타</t>
  </si>
  <si>
    <t>2d-1</t>
  </si>
  <si>
    <t>시작 소지금</t>
  </si>
  <si>
    <t>메일 상의</t>
  </si>
  <si>
    <t>현재 소지금</t>
  </si>
  <si>
    <t>2d</t>
  </si>
  <si>
    <t>임의소품 1단계</t>
  </si>
  <si>
    <t>[1,3]</t>
  </si>
  <si>
    <t>메일 호버크</t>
  </si>
  <si>
    <t>2d+1</t>
  </si>
  <si>
    <t>응급 처치</t>
  </si>
  <si>
    <t>2d+2</t>
  </si>
  <si>
    <t>3d-1</t>
  </si>
  <si>
    <t>미늘 갑옷</t>
  </si>
  <si>
    <t>3d</t>
  </si>
  <si>
    <t>3d+1</t>
  </si>
  <si>
    <t>강철 중장 코슬렛</t>
  </si>
  <si>
    <t>3d+2</t>
  </si>
  <si>
    <t>전투반사신경</t>
  </si>
  <si>
    <t>4d-1</t>
  </si>
  <si>
    <t>자료조사</t>
  </si>
  <si>
    <t>4d</t>
  </si>
  <si>
    <t>강철 코슬렛</t>
  </si>
  <si>
    <t>4d+1</t>
  </si>
  <si>
    <t>강철 흉갑</t>
  </si>
  <si>
    <t>5전</t>
  </si>
  <si>
    <t>피하기 향상</t>
  </si>
  <si>
    <t>4d+2</t>
  </si>
  <si>
    <t>더블메일 호버크</t>
  </si>
  <si>
    <t>5/3*</t>
  </si>
  <si>
    <t>전문가 기능(던전학)</t>
  </si>
  <si>
    <t>5d-1</t>
  </si>
  <si>
    <t>5d</t>
  </si>
  <si>
    <t>편철 갑옷</t>
  </si>
  <si>
    <t>5d+1</t>
  </si>
  <si>
    <t>테크닉</t>
  </si>
  <si>
    <t>디폴트</t>
  </si>
  <si>
    <t>결과</t>
  </si>
  <si>
    <t>협상가! 재능 1단계</t>
  </si>
  <si>
    <t>버프 코트(가죽)</t>
  </si>
  <si>
    <t>2*</t>
  </si>
  <si>
    <t>정신 방어</t>
  </si>
  <si>
    <t>5d+2</t>
  </si>
  <si>
    <t>6d-1</t>
  </si>
  <si>
    <t>가죽 각반</t>
  </si>
  <si>
    <t>노려치기(샅)</t>
  </si>
  <si>
    <t>가죽 다리 갑옷</t>
  </si>
  <si>
    <t>6d</t>
  </si>
  <si>
    <t>가죽 바지</t>
  </si>
  <si>
    <t>6d+1</t>
  </si>
  <si>
    <t>지역지식(오이디프)</t>
  </si>
  <si>
    <t>가죽 팔 갑옷</t>
  </si>
  <si>
    <t>강화 가죽 치마</t>
  </si>
  <si>
    <t>6d+2</t>
  </si>
  <si>
    <t>3/2*</t>
  </si>
  <si>
    <t>7d-1</t>
  </si>
  <si>
    <t>천 소매</t>
  </si>
  <si>
    <t>협상가!</t>
  </si>
  <si>
    <t>청동 다리 갑옷</t>
  </si>
  <si>
    <t>청동 팔 보호대</t>
  </si>
  <si>
    <t>메일 각반</t>
  </si>
  <si>
    <t>단점과 버릇</t>
  </si>
  <si>
    <t>메일 소매</t>
  </si>
  <si>
    <t>7d+1</t>
  </si>
  <si>
    <t>미늘 각반</t>
  </si>
  <si>
    <t>미늘 소매</t>
  </si>
  <si>
    <t>중장 철판 다리 갑옷</t>
  </si>
  <si>
    <t>중장 철판 팔 갑옷</t>
  </si>
  <si>
    <t>고고학적 지식에 대한 집착</t>
  </si>
  <si>
    <t>철판 다리 갑옷</t>
  </si>
  <si>
    <t>8d-1</t>
  </si>
  <si>
    <t>철판 팔 갑옷</t>
  </si>
  <si>
    <t>가죽 장갑</t>
  </si>
  <si>
    <t>천 장갑</t>
  </si>
  <si>
    <t>애주가</t>
  </si>
  <si>
    <t>철장갑</t>
  </si>
  <si>
    <t>중형 철장갑</t>
  </si>
  <si>
    <t>샌들</t>
  </si>
  <si>
    <t>8d+1</t>
  </si>
  <si>
    <t>의무(거의 항상, 강제, 극도로 위험)</t>
  </si>
  <si>
    <t>[1,2]</t>
  </si>
  <si>
    <t>구두</t>
  </si>
  <si>
    <t>부츠</t>
  </si>
  <si>
    <t>철장화</t>
  </si>
  <si>
    <t>9d</t>
  </si>
  <si>
    <t>이성에 관심이 없음</t>
  </si>
  <si>
    <t>9d+2</t>
  </si>
  <si>
    <t>자만심(12)</t>
  </si>
  <si>
    <t>8d</t>
  </si>
  <si>
    <t>10d</t>
  </si>
  <si>
    <t>적(6이하, 강력한 집단, 파멸)</t>
  </si>
  <si>
    <t>완전 균형</t>
  </si>
  <si>
    <t>탐욕(12)</t>
  </si>
  <si>
    <t>8d+2</t>
  </si>
  <si>
    <t>10d+2</t>
  </si>
  <si>
    <t>유연성</t>
  </si>
  <si>
    <t>11d</t>
  </si>
  <si>
    <t>밤눈 3단계</t>
  </si>
  <si>
    <t>수작업 DX 2</t>
  </si>
  <si>
    <t>11d+2</t>
  </si>
  <si>
    <t>12d</t>
  </si>
  <si>
    <t>12d+2</t>
  </si>
  <si>
    <t>13d</t>
  </si>
  <si>
    <t>CP 요약</t>
  </si>
  <si>
    <t>특성치/보조 능력치:</t>
  </si>
  <si>
    <t>장점/미점/TL/언어/문화:</t>
  </si>
  <si>
    <t>단점/버릇:</t>
  </si>
  <si>
    <t>기능/테크닉/기타:</t>
  </si>
  <si>
    <t>가격과 무게를 정확하게 입력하세요.</t>
  </si>
  <si>
    <t>개수를 제대로 입력하지 않으면 자동계산에 실패하게 됩니다.</t>
  </si>
  <si>
    <t>현재 하중</t>
  </si>
  <si>
    <t>c,1</t>
  </si>
  <si>
    <t>자체 무게</t>
  </si>
  <si>
    <t>c</t>
  </si>
  <si>
    <t>천막2인용.밧줄 포함. 2m 장대 1개 필요</t>
  </si>
  <si>
    <t>+1 킨 숏소드</t>
  </si>
  <si>
    <t>베기(2)</t>
  </si>
  <si>
    <t>침낭</t>
  </si>
  <si>
    <t>꿰기(2)</t>
  </si>
  <si>
    <t>횃불</t>
  </si>
  <si>
    <t>곡괭이</t>
  </si>
  <si>
    <t>개당 무게를 적으면 가격은 자동으로 계산됩니다.</t>
  </si>
  <si>
    <t>저울과 추</t>
  </si>
  <si>
    <t>탄약</t>
  </si>
  <si>
    <t>톱</t>
  </si>
  <si>
    <t>십자궁용 볼트</t>
  </si>
  <si>
    <t>덫 탐지용 도구함(+1)</t>
  </si>
  <si>
    <t>갈고리(STx2/150kg)</t>
  </si>
  <si>
    <t>탄약의 무게는 아래에 적습니다.</t>
  </si>
  <si>
    <t>개수를 반드시 입력하세요.</t>
  </si>
  <si>
    <t>개당 무게와 개당 가격을 적으세요.</t>
  </si>
  <si>
    <t>화살의 무게는 위에 적습니다(1/0.05의 0.05).</t>
  </si>
  <si>
    <t>수류탄과 화염병</t>
  </si>
  <si>
    <t>격발</t>
  </si>
  <si>
    <t>장비별 무게</t>
  </si>
  <si>
    <t>소비금</t>
  </si>
  <si>
    <t>무기</t>
  </si>
  <si>
    <t>갑옷</t>
  </si>
  <si>
    <t>물건</t>
  </si>
  <si>
    <t>한 갑옷이 여러 부위를 중복할 경우, DR만 작성하시면 됩니다.</t>
  </si>
  <si>
    <t>계산을 위한 DR과 실제 DR(예: 4/2*)을 따로 적어주세요.</t>
  </si>
  <si>
    <t>소지 개수에 관계없이 개당 가격과 개당 무게를 작성하시면 됩니다.</t>
  </si>
  <si>
    <t>기타 장비</t>
  </si>
  <si>
    <t>배낭,프레임 있음 50KG</t>
  </si>
  <si>
    <t>가방 2</t>
  </si>
  <si>
    <t>가방 3</t>
  </si>
  <si>
    <t>수통(가죽 4L)</t>
  </si>
  <si>
    <t>대형 허리 화살통(25)</t>
  </si>
  <si>
    <t>십자궁 가늠쇠(+1)</t>
  </si>
  <si>
    <t>가죽장갑</t>
  </si>
  <si>
    <t>만약 2d/베기 피해라면, CP에 16이라고 기입하세요.</t>
  </si>
  <si>
    <t>향상과 제한은 꼭 칸에 맞춰서 쓸 필요는 없습니다.</t>
  </si>
  <si>
    <t>향상율과 차감율은 % 없이 입력해주세요.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</si>
</sst>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#,##0_);[Red]\(\$#,##0\)"/>
  </numFmts>
  <fonts count="44">
    <font>
      <sz val="11.0"/>
      <color rgb="FF000000"/>
      <name val="맑은 고딕"/>
    </font>
    <font>
      <sz val="11.0"/>
      <name val="맑은 고딕"/>
    </font>
    <font/>
    <font>
      <b/>
      <sz val="15.0"/>
      <color rgb="FF1F497D"/>
      <name val="Arial"/>
    </font>
    <font>
      <sz val="9.0"/>
      <color rgb="FF000000"/>
      <name val="나눔고딕 bold"/>
    </font>
    <font>
      <sz val="11.0"/>
      <color rgb="FFFFFFFF"/>
      <name val="Arial"/>
    </font>
    <font>
      <b/>
      <sz val="16.0"/>
      <color rgb="FF000000"/>
      <name val="나눔손글씨 붓"/>
    </font>
    <font>
      <b/>
      <i/>
      <sz val="11.0"/>
      <color rgb="FF000000"/>
      <name val="Arial"/>
    </font>
    <font>
      <b/>
      <sz val="11.0"/>
      <color rgb="FFFF0000"/>
      <name val="맑은 고딕"/>
    </font>
    <font>
      <sz val="11.0"/>
      <color rgb="FF000000"/>
      <name val="Arial"/>
    </font>
    <font>
      <sz val="9.0"/>
      <color rgb="FF000000"/>
      <name val="맑은 고딕"/>
    </font>
    <font>
      <b/>
      <sz val="11.0"/>
      <color rgb="FFC00000"/>
      <name val="휴먼둥근헤드라인"/>
    </font>
    <font>
      <sz val="9.0"/>
      <name val="맑은 고딕"/>
    </font>
    <font>
      <b/>
      <sz val="11.0"/>
      <color rgb="FF000000"/>
      <name val="맑은 고딕"/>
    </font>
    <font>
      <b/>
      <sz val="11.0"/>
      <color rgb="FF000000"/>
      <name val="Arial"/>
    </font>
    <font>
      <b/>
      <sz val="11.0"/>
      <color rgb="FFC00000"/>
      <name val="맑은 고딕"/>
    </font>
    <font>
      <b/>
      <sz val="10.0"/>
      <color rgb="FF000000"/>
      <name val="맑은 고딕"/>
    </font>
    <font>
      <b/>
      <sz val="9.0"/>
      <color rgb="FF000000"/>
      <name val="맑은 고딕"/>
    </font>
    <font>
      <b/>
      <sz val="10.0"/>
      <color rgb="FFC00000"/>
      <name val="맑은 고딕"/>
    </font>
    <font>
      <sz val="10.0"/>
      <color rgb="FF000000"/>
      <name val="맑은 고딕"/>
    </font>
    <font>
      <b/>
      <i/>
      <sz val="9.0"/>
      <color rgb="FF000000"/>
      <name val="맑은 고딕"/>
    </font>
    <font>
      <u/>
      <sz val="9.0"/>
      <color rgb="FF000000"/>
      <name val="맑은 고딕"/>
    </font>
    <font>
      <b/>
      <sz val="12.0"/>
      <color rgb="FF000000"/>
      <name val="맑은 고딕"/>
    </font>
    <font>
      <sz val="7.0"/>
      <color rgb="FF000000"/>
      <name val="맑은 고딕"/>
    </font>
    <font>
      <b/>
      <sz val="8.0"/>
      <color rgb="FF000000"/>
      <name val="맑은 고딕"/>
    </font>
    <font>
      <sz val="22.0"/>
      <color rgb="FF000000"/>
      <name val="휴먼둥근헤드라인"/>
    </font>
    <font>
      <b/>
      <sz val="9.0"/>
      <color rgb="FFFF0000"/>
      <name val="맑은 고딕"/>
    </font>
    <font>
      <b/>
      <sz val="9.0"/>
      <color rgb="FFC00000"/>
      <name val="맑은 고딕"/>
    </font>
    <font>
      <sz val="8.0"/>
      <color rgb="FF000000"/>
      <name val="맑은 고딕"/>
    </font>
    <font>
      <b/>
      <sz val="22.0"/>
      <color rgb="FF000000"/>
      <name val="맑은 고딕"/>
    </font>
    <font>
      <b/>
      <sz val="9.0"/>
      <name val="맑은 고딕"/>
    </font>
    <font>
      <b/>
      <i/>
      <sz val="11.0"/>
      <color rgb="FF000000"/>
      <name val="맑은 고딕"/>
    </font>
    <font>
      <sz val="14.0"/>
      <color rgb="FF000000"/>
      <name val="휴먼둥근헤드라인"/>
    </font>
    <font>
      <sz val="6.0"/>
      <color rgb="FF000000"/>
      <name val="맑은 고딕"/>
    </font>
    <font>
      <b/>
      <sz val="7.0"/>
      <color rgb="FF000000"/>
      <name val="맑은 고딕"/>
    </font>
    <font>
      <b/>
      <sz val="14.0"/>
      <color rgb="FF000000"/>
      <name val="맑은 고딕"/>
    </font>
    <font>
      <sz val="8.0"/>
      <color rgb="FF000000"/>
      <name val="휴먼둥근헤드라인"/>
    </font>
    <font>
      <sz val="9.0"/>
      <color rgb="FF000000"/>
      <name val="휴먼둥근헤드라인"/>
    </font>
    <font>
      <sz val="16.0"/>
      <color rgb="FF000000"/>
      <name val="휴먼둥근헤드라인"/>
    </font>
    <font>
      <b/>
      <sz val="15.0"/>
      <color rgb="FF000000"/>
      <name val="맑은 고딕"/>
    </font>
    <font>
      <b/>
      <sz val="16.0"/>
      <color rgb="FF000000"/>
      <name val="맑은 고딕"/>
    </font>
    <font>
      <sz val="9.0"/>
      <color rgb="FF000000"/>
      <name val="Arial"/>
    </font>
    <font>
      <b/>
      <sz val="7.0"/>
      <name val="맑은 고딕"/>
    </font>
    <font>
      <sz val="16.0"/>
      <color rgb="FF000000"/>
      <name val="맑은 고딕"/>
    </font>
  </fonts>
  <fills count="15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C6D9F0"/>
        <bgColor rgb="FFC6D9F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DAEEF3"/>
        <bgColor rgb="FFDAEEF3"/>
      </patternFill>
    </fill>
    <fill>
      <patternFill patternType="solid">
        <fgColor rgb="FFDBE5F1"/>
        <bgColor rgb="FFDBE5F1"/>
      </patternFill>
    </fill>
    <fill>
      <patternFill patternType="solid">
        <fgColor rgb="FFFABF8F"/>
        <bgColor rgb="FFFABF8F"/>
      </patternFill>
    </fill>
    <fill>
      <patternFill patternType="solid">
        <fgColor rgb="FFB8CCE4"/>
        <bgColor rgb="FFB8CCE4"/>
      </patternFill>
    </fill>
    <fill>
      <patternFill patternType="solid">
        <fgColor rgb="FFC0504D"/>
        <bgColor rgb="FFC0504D"/>
      </patternFill>
    </fill>
    <fill>
      <patternFill patternType="solid">
        <fgColor rgb="FFD99594"/>
        <bgColor rgb="FFD99594"/>
      </patternFill>
    </fill>
    <fill>
      <patternFill patternType="solid">
        <fgColor rgb="FF8DB3E2"/>
        <bgColor rgb="FF8DB3E2"/>
      </patternFill>
    </fill>
    <fill>
      <patternFill patternType="solid">
        <fgColor rgb="FFF2F2F2"/>
        <bgColor rgb="FFF2F2F2"/>
      </patternFill>
    </fill>
  </fills>
  <borders count="86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4F81BD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ck">
        <color rgb="FF4F81BD"/>
      </bottom>
    </border>
    <border>
      <left/>
      <right style="thin">
        <color rgb="FF000000"/>
      </right>
      <top style="thin">
        <color rgb="FF000000"/>
      </top>
      <bottom style="thick">
        <color rgb="FF4F81BD"/>
      </bottom>
    </border>
    <border>
      <left style="thin">
        <color rgb="FF000000"/>
      </left>
      <right style="double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/>
      <bottom style="thin">
        <color rgb="FF4F81BD"/>
      </bottom>
    </border>
    <border>
      <left/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thin">
        <color rgb="FF4F81BD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4F81BD"/>
      </bottom>
    </border>
    <border>
      <left style="thin">
        <color rgb="FF000000"/>
      </left>
      <right style="double">
        <color rgb="FF000000"/>
      </right>
      <top/>
      <bottom style="double">
        <color rgb="FF4F81BD"/>
      </bottom>
    </border>
    <border>
      <left/>
      <right/>
      <top/>
      <bottom style="double">
        <color rgb="FF4F81BD"/>
      </bottom>
    </border>
    <border>
      <left style="medium">
        <color rgb="FF000000"/>
      </left>
      <right/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thin">
        <color rgb="FF000000"/>
      </right>
      <top/>
      <bottom style="double">
        <color rgb="FF4F81BD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hair">
        <color rgb="FF000000"/>
      </top>
      <bottom style="medium">
        <color rgb="FF000000"/>
      </bottom>
    </border>
    <border>
      <left/>
      <right/>
      <top style="hair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 style="hair">
        <color rgb="FF000000"/>
      </top>
      <bottom style="hair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hair">
        <color rgb="FF000000"/>
      </bottom>
    </border>
    <border>
      <left/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/>
      <top style="medium">
        <color rgb="FF000000"/>
      </top>
      <bottom style="hair">
        <color rgb="FF000000"/>
      </bottom>
    </border>
    <border>
      <left/>
      <right/>
      <top style="hair">
        <color rgb="FF000000"/>
      </top>
      <bottom/>
    </border>
    <border>
      <left/>
      <right style="medium">
        <color rgb="FF000000"/>
      </right>
      <top style="hair">
        <color rgb="FF000000"/>
      </top>
      <bottom/>
    </border>
    <border>
      <left style="medium">
        <color rgb="FF000000"/>
      </left>
      <right style="thin">
        <color rgb="FF000000"/>
      </right>
      <top style="hair">
        <color rgb="FF000000"/>
      </top>
      <bottom/>
    </border>
    <border>
      <left style="thin">
        <color rgb="FF000000"/>
      </left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medium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hair">
        <color rgb="FF000000"/>
      </right>
      <top/>
      <bottom/>
    </border>
    <border>
      <left style="hair">
        <color rgb="FF000000"/>
      </left>
      <right/>
      <top/>
      <bottom/>
    </border>
    <border>
      <left style="medium">
        <color rgb="FF000000"/>
      </left>
      <right style="hair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 style="hair">
        <color rgb="FF000000"/>
      </bottom>
    </border>
    <border>
      <left/>
      <right style="medium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/>
      <bottom style="medium">
        <color rgb="FF000000"/>
      </bottom>
    </border>
    <border>
      <left style="hair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hair">
        <color rgb="FF000000"/>
      </top>
      <bottom style="thick">
        <color rgb="FF000000"/>
      </bottom>
    </border>
    <border>
      <left/>
      <right/>
      <top style="hair">
        <color rgb="FF000000"/>
      </top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medium">
        <color rgb="FF000000"/>
      </right>
      <top/>
      <bottom style="thick">
        <color rgb="FF000000"/>
      </bottom>
    </border>
    <border>
      <left/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hair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/>
      <top style="hair">
        <color rgb="FF000000"/>
      </top>
      <bottom style="medium">
        <color rgb="FF000000"/>
      </bottom>
    </border>
    <border>
      <left style="medium">
        <color rgb="FF000000"/>
      </left>
      <right/>
      <top style="hair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5"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1" numFmtId="0" xfId="0" applyAlignment="1" applyFont="1">
      <alignment horizontal="right"/>
    </xf>
    <xf borderId="0" fillId="0" fontId="0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/>
    </xf>
    <xf borderId="5" fillId="3" fontId="0" numFmtId="0" xfId="0" applyAlignment="1" applyBorder="1" applyFill="1" applyFont="1">
      <alignment horizontal="center" vertical="center" wrapText="1"/>
    </xf>
    <xf borderId="6" fillId="0" fontId="2" numFmtId="0" xfId="0" applyBorder="1" applyFont="1"/>
    <xf borderId="1" fillId="4" fontId="0" numFmtId="0" xfId="0" applyAlignment="1" applyBorder="1" applyFill="1" applyFont="1">
      <alignment horizontal="center" vertical="center"/>
    </xf>
    <xf borderId="7" fillId="0" fontId="2" numFmtId="0" xfId="0" applyBorder="1" applyFont="1"/>
    <xf borderId="0" fillId="5" fontId="4" numFmtId="0" xfId="0" applyAlignment="1" applyBorder="1" applyFill="1" applyFont="1">
      <alignment horizontal="right" vertical="center"/>
    </xf>
    <xf borderId="8" fillId="6" fontId="5" numFmtId="0" xfId="0" applyAlignment="1" applyBorder="1" applyFill="1" applyFont="1">
      <alignment horizontal="center" vertical="center"/>
    </xf>
    <xf borderId="0" fillId="0" fontId="2" numFmtId="0" xfId="0" applyBorder="1" applyFont="1"/>
    <xf borderId="9" fillId="0" fontId="2" numFmtId="0" xfId="0" applyBorder="1" applyFont="1"/>
    <xf borderId="10" fillId="5" fontId="6" numFmtId="0" xfId="0" applyAlignment="1" applyBorder="1" applyFont="1">
      <alignment horizontal="center" vertical="center"/>
    </xf>
    <xf borderId="11" fillId="0" fontId="0" numFmtId="0" xfId="0" applyAlignment="1" applyBorder="1" applyFont="1">
      <alignment vertical="center"/>
    </xf>
    <xf borderId="10" fillId="0" fontId="2" numFmtId="0" xfId="0" applyBorder="1" applyFont="1"/>
    <xf borderId="0" fillId="6" fontId="7" numFmtId="0" xfId="0" applyAlignment="1" applyBorder="1" applyFont="1">
      <alignment vertical="center"/>
    </xf>
    <xf borderId="11" fillId="7" fontId="0" numFmtId="0" xfId="0" applyAlignment="1" applyBorder="1" applyFill="1" applyFont="1">
      <alignment vertical="center"/>
    </xf>
    <xf borderId="11" fillId="7" fontId="8" numFmtId="0" xfId="0" applyAlignment="1" applyBorder="1" applyFont="1">
      <alignment vertical="center"/>
    </xf>
    <xf borderId="0" fillId="0" fontId="2" numFmtId="0" xfId="0" applyBorder="1" applyFont="1"/>
    <xf borderId="10" fillId="0" fontId="2" numFmtId="0" xfId="0" applyBorder="1" applyFont="1"/>
    <xf borderId="12" fillId="0" fontId="2" numFmtId="0" xfId="0" applyBorder="1" applyFont="1"/>
    <xf borderId="8" fillId="6" fontId="5" numFmtId="0" xfId="0" applyAlignment="1" applyBorder="1" applyFont="1">
      <alignment horizontal="center"/>
    </xf>
    <xf borderId="11" fillId="0" fontId="8" numFmtId="0" xfId="0" applyAlignment="1" applyBorder="1" applyFont="1">
      <alignment vertical="center"/>
    </xf>
    <xf borderId="0" fillId="6" fontId="7" numFmtId="0" xfId="0" applyBorder="1" applyFont="1"/>
    <xf borderId="0" fillId="5" fontId="4" numFmtId="0" xfId="0" applyAlignment="1" applyBorder="1" applyFont="1">
      <alignment horizontal="right" vertical="center"/>
    </xf>
    <xf borderId="8" fillId="8" fontId="9" numFmtId="0" xfId="0" applyAlignment="1" applyBorder="1" applyFill="1" applyFont="1">
      <alignment horizontal="center" vertical="center"/>
    </xf>
    <xf borderId="10" fillId="5" fontId="10" numFmtId="0" xfId="0" applyAlignment="1" applyBorder="1" applyFont="1">
      <alignment horizontal="center" vertical="center"/>
    </xf>
    <xf borderId="13" fillId="9" fontId="0" numFmtId="0" xfId="0" applyAlignment="1" applyBorder="1" applyFill="1" applyFont="1">
      <alignment horizontal="center" vertical="center"/>
    </xf>
    <xf borderId="0" fillId="5" fontId="10" numFmtId="0" xfId="0" applyAlignment="1" applyBorder="1" applyFont="1">
      <alignment horizontal="right" vertical="center"/>
    </xf>
    <xf borderId="14" fillId="0" fontId="2" numFmtId="0" xfId="0" applyBorder="1" applyFont="1"/>
    <xf borderId="0" fillId="5" fontId="10" numFmtId="0" xfId="0" applyAlignment="1" applyBorder="1" applyFont="1">
      <alignment horizontal="right" vertical="center"/>
    </xf>
    <xf borderId="15" fillId="0" fontId="2" numFmtId="0" xfId="0" applyBorder="1" applyFont="1"/>
    <xf borderId="10" fillId="0" fontId="11" numFmtId="0" xfId="0" applyAlignment="1" applyBorder="1" applyFont="1">
      <alignment horizontal="center" vertical="center"/>
    </xf>
    <xf borderId="10" fillId="0" fontId="2" numFmtId="0" xfId="0" applyBorder="1" applyFont="1"/>
    <xf borderId="16" fillId="3" fontId="0" numFmtId="0" xfId="0" applyAlignment="1" applyBorder="1" applyFont="1">
      <alignment horizontal="center" vertical="center" wrapText="1"/>
    </xf>
    <xf borderId="0" fillId="5" fontId="12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10" fontId="13" numFmtId="0" xfId="0" applyAlignment="1" applyBorder="1" applyFill="1" applyFont="1">
      <alignment horizontal="center" vertical="center"/>
    </xf>
    <xf borderId="11" fillId="8" fontId="0" numFmtId="0" xfId="0" applyAlignment="1" applyBorder="1" applyFont="1">
      <alignment vertical="center"/>
    </xf>
    <xf borderId="20" fillId="0" fontId="2" numFmtId="0" xfId="0" applyBorder="1" applyFont="1"/>
    <xf borderId="21" fillId="8" fontId="0" numFmtId="0" xfId="0" applyAlignment="1" applyBorder="1" applyFont="1">
      <alignment vertical="center"/>
    </xf>
    <xf borderId="22" fillId="0" fontId="2" numFmtId="0" xfId="0" applyBorder="1" applyFont="1"/>
    <xf borderId="23" fillId="0" fontId="0" numFmtId="0" xfId="0" applyAlignment="1" applyBorder="1" applyFont="1">
      <alignment vertical="center"/>
    </xf>
    <xf borderId="21" fillId="0" fontId="0" numFmtId="0" xfId="0" applyAlignment="1" applyBorder="1" applyFont="1">
      <alignment vertical="center"/>
    </xf>
    <xf borderId="0" fillId="8" fontId="9" numFmtId="0" xfId="0" applyAlignment="1" applyBorder="1" applyFont="1">
      <alignment vertical="center" wrapText="1"/>
    </xf>
    <xf borderId="23" fillId="8" fontId="0" numFmtId="0" xfId="0" applyAlignment="1" applyBorder="1" applyFont="1">
      <alignment vertical="center"/>
    </xf>
    <xf borderId="8" fillId="8" fontId="9" numFmtId="0" xfId="0" applyAlignment="1" applyBorder="1" applyFont="1">
      <alignment horizontal="center"/>
    </xf>
    <xf borderId="0" fillId="5" fontId="10" numFmtId="0" xfId="0" applyAlignment="1" applyBorder="1" applyFont="1">
      <alignment horizontal="center" vertical="center"/>
    </xf>
    <xf borderId="0" fillId="8" fontId="9" numFmtId="0" xfId="0" applyAlignment="1" applyBorder="1" applyFont="1">
      <alignment wrapText="1"/>
    </xf>
    <xf borderId="11" fillId="8" fontId="8" numFmtId="0" xfId="0" applyAlignment="1" applyBorder="1" applyFont="1">
      <alignment vertical="center"/>
    </xf>
    <xf borderId="24" fillId="11" fontId="5" numFmtId="0" xfId="0" applyAlignment="1" applyBorder="1" applyFill="1" applyFont="1">
      <alignment horizontal="center" vertical="center"/>
    </xf>
    <xf borderId="25" fillId="5" fontId="4" numFmtId="0" xfId="0" applyAlignment="1" applyBorder="1" applyFont="1">
      <alignment horizontal="right" vertical="center"/>
    </xf>
    <xf borderId="26" fillId="0" fontId="0" numFmtId="0" xfId="0" applyAlignment="1" applyBorder="1" applyFont="1">
      <alignment vertical="center"/>
    </xf>
    <xf borderId="2" fillId="5" fontId="10" numFmtId="0" xfId="0" applyAlignment="1" applyBorder="1" applyFont="1">
      <alignment horizontal="center" vertical="center"/>
    </xf>
    <xf borderId="27" fillId="0" fontId="0" numFmtId="0" xfId="0" applyAlignment="1" applyBorder="1" applyFont="1">
      <alignment vertical="center"/>
    </xf>
    <xf borderId="28" fillId="11" fontId="5" numFmtId="0" xfId="0" applyAlignment="1" applyBorder="1" applyFont="1">
      <alignment vertical="center" wrapText="1"/>
    </xf>
    <xf borderId="29" fillId="0" fontId="8" numFmtId="0" xfId="0" applyAlignment="1" applyBorder="1" applyFont="1">
      <alignment vertical="center"/>
    </xf>
    <xf borderId="28" fillId="0" fontId="2" numFmtId="0" xfId="0" applyBorder="1" applyFont="1"/>
    <xf borderId="2" fillId="0" fontId="2" numFmtId="0" xfId="0" applyBorder="1" applyFont="1"/>
    <xf borderId="30" fillId="0" fontId="2" numFmtId="0" xfId="0" applyBorder="1" applyFont="1"/>
    <xf borderId="23" fillId="3" fontId="0" numFmtId="0" xfId="0" applyAlignment="1" applyBorder="1" applyFont="1">
      <alignment vertical="center" wrapText="1"/>
    </xf>
    <xf borderId="24" fillId="11" fontId="5" numFmtId="0" xfId="0" applyAlignment="1" applyBorder="1" applyFont="1">
      <alignment horizontal="center"/>
    </xf>
    <xf borderId="0" fillId="5" fontId="4" numFmtId="0" xfId="0" applyAlignment="1" applyBorder="1" applyFont="1">
      <alignment vertical="center"/>
    </xf>
    <xf borderId="29" fillId="0" fontId="0" numFmtId="0" xfId="0" applyAlignment="1" applyBorder="1" applyFont="1">
      <alignment vertical="center"/>
    </xf>
    <xf borderId="28" fillId="11" fontId="5" numFmtId="0" xfId="0" applyAlignment="1" applyBorder="1" applyFont="1">
      <alignment wrapText="1"/>
    </xf>
    <xf borderId="28" fillId="0" fontId="2" numFmtId="0" xfId="0" applyBorder="1" applyFont="1"/>
    <xf borderId="31" fillId="0" fontId="14" numFmtId="0" xfId="0" applyAlignment="1" applyBorder="1" applyFont="1">
      <alignment horizontal="center" vertical="center"/>
    </xf>
    <xf borderId="2" fillId="3" fontId="15" numFmtId="0" xfId="0" applyAlignment="1" applyBorder="1" applyFont="1">
      <alignment horizontal="center" vertical="center"/>
    </xf>
    <xf borderId="32" fillId="0" fontId="14" numFmtId="0" xfId="0" applyAlignment="1" applyBorder="1" applyFont="1">
      <alignment horizontal="left" vertical="center"/>
    </xf>
    <xf borderId="33" fillId="5" fontId="16" numFmtId="0" xfId="0" applyAlignment="1" applyBorder="1" applyFont="1">
      <alignment horizontal="center" vertical="center"/>
    </xf>
    <xf borderId="32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0" fillId="5" fontId="17" numFmtId="0" xfId="0" applyAlignment="1" applyBorder="1" applyFont="1">
      <alignment horizontal="center" vertical="center"/>
    </xf>
    <xf borderId="31" fillId="0" fontId="14" numFmtId="0" xfId="0" applyAlignment="1" applyBorder="1" applyFont="1">
      <alignment horizontal="center"/>
    </xf>
    <xf borderId="0" fillId="5" fontId="16" numFmtId="0" xfId="0" applyAlignment="1" applyBorder="1" applyFont="1">
      <alignment horizontal="center" vertical="center"/>
    </xf>
    <xf borderId="32" fillId="0" fontId="14" numFmtId="0" xfId="0" applyAlignment="1" applyBorder="1" applyFont="1">
      <alignment horizontal="left"/>
    </xf>
    <xf borderId="34" fillId="5" fontId="16" numFmtId="0" xfId="0" applyAlignment="1" applyBorder="1" applyFont="1">
      <alignment horizontal="center" vertical="center"/>
    </xf>
    <xf borderId="0" fillId="5" fontId="17" numFmtId="0" xfId="0" applyAlignment="1" applyBorder="1" applyFont="1">
      <alignment vertical="center"/>
    </xf>
    <xf borderId="36" fillId="5" fontId="17" numFmtId="0" xfId="0" applyAlignment="1" applyBorder="1" applyFont="1">
      <alignment vertical="center"/>
    </xf>
    <xf borderId="0" fillId="5" fontId="17" numFmtId="0" xfId="0" applyAlignment="1" applyBorder="1" applyFont="1">
      <alignment horizontal="right" vertical="center"/>
    </xf>
    <xf borderId="10" fillId="5" fontId="10" numFmtId="0" xfId="0" applyAlignment="1" applyBorder="1" applyFont="1">
      <alignment horizontal="left" vertical="center"/>
    </xf>
    <xf borderId="0" fillId="0" fontId="1" numFmtId="0" xfId="0" applyFont="1"/>
    <xf borderId="37" fillId="5" fontId="10" numFmtId="0" xfId="0" applyAlignment="1" applyBorder="1" applyFont="1">
      <alignment horizontal="center" vertical="center"/>
    </xf>
    <xf borderId="38" fillId="0" fontId="2" numFmtId="0" xfId="0" applyBorder="1" applyFont="1"/>
    <xf borderId="38" fillId="0" fontId="1" numFmtId="0" xfId="0" applyBorder="1" applyFont="1"/>
    <xf borderId="39" fillId="5" fontId="18" numFmtId="0" xfId="0" applyAlignment="1" applyBorder="1" applyFont="1">
      <alignment vertical="center"/>
    </xf>
    <xf borderId="39" fillId="0" fontId="1" numFmtId="0" xfId="0" applyBorder="1" applyFont="1"/>
    <xf borderId="38" fillId="5" fontId="17" numFmtId="0" xfId="0" applyAlignment="1" applyBorder="1" applyFont="1">
      <alignment horizontal="center" vertical="center"/>
    </xf>
    <xf borderId="39" fillId="5" fontId="19" numFmtId="0" xfId="0" applyAlignment="1" applyBorder="1" applyFont="1">
      <alignment horizontal="center" vertical="center"/>
    </xf>
    <xf borderId="39" fillId="5" fontId="20" numFmtId="0" xfId="0" applyAlignment="1" applyBorder="1" applyFont="1">
      <alignment vertical="center"/>
    </xf>
    <xf borderId="40" fillId="5" fontId="20" numFmtId="0" xfId="0" applyAlignment="1" applyBorder="1" applyFont="1">
      <alignment vertical="center"/>
    </xf>
    <xf borderId="0" fillId="5" fontId="21" numFmtId="0" xfId="0" applyAlignment="1" applyBorder="1" applyFont="1">
      <alignment horizontal="center" vertical="center"/>
    </xf>
    <xf borderId="20" fillId="0" fontId="2" numFmtId="0" xfId="0" applyBorder="1" applyFont="1"/>
    <xf borderId="20" fillId="10" fontId="17" numFmtId="0" xfId="0" applyAlignment="1" applyBorder="1" applyFont="1">
      <alignment horizontal="center" vertical="center"/>
    </xf>
    <xf borderId="20" fillId="10" fontId="10" numFmtId="0" xfId="0" applyAlignment="1" applyBorder="1" applyFont="1">
      <alignment horizontal="center" vertical="center"/>
    </xf>
    <xf borderId="20" fillId="10" fontId="17" numFmtId="0" xfId="0" applyAlignment="1" applyBorder="1" applyFont="1">
      <alignment vertical="center"/>
    </xf>
    <xf borderId="39" fillId="5" fontId="22" numFmtId="0" xfId="0" applyAlignment="1" applyBorder="1" applyFont="1">
      <alignment horizontal="center" vertical="center"/>
    </xf>
    <xf borderId="22" fillId="10" fontId="17" numFmtId="0" xfId="0" applyAlignment="1" applyBorder="1" applyFont="1">
      <alignment horizontal="center" vertical="center"/>
    </xf>
    <xf borderId="39" fillId="0" fontId="2" numFmtId="0" xfId="0" applyBorder="1" applyFont="1"/>
    <xf borderId="41" fillId="3" fontId="10" numFmtId="0" xfId="0" applyAlignment="1" applyBorder="1" applyFont="1">
      <alignment horizontal="center" vertical="center"/>
    </xf>
    <xf borderId="0" fillId="5" fontId="23" numFmtId="0" xfId="0" applyAlignment="1" applyBorder="1" applyFont="1">
      <alignment horizontal="left" vertical="center"/>
    </xf>
    <xf borderId="0" fillId="5" fontId="24" numFmtId="0" xfId="0" applyAlignment="1" applyBorder="1" applyFont="1">
      <alignment horizontal="left" vertical="center"/>
    </xf>
    <xf borderId="36" fillId="0" fontId="2" numFmtId="0" xfId="0" applyBorder="1" applyFont="1"/>
    <xf borderId="19" fillId="5" fontId="25" numFmtId="0" xfId="0" applyAlignment="1" applyBorder="1" applyFont="1">
      <alignment horizontal="center" vertical="center"/>
    </xf>
    <xf borderId="22" fillId="0" fontId="2" numFmtId="0" xfId="0" applyBorder="1" applyFont="1"/>
    <xf borderId="42" fillId="5" fontId="10" numFmtId="0" xfId="0" applyAlignment="1" applyBorder="1" applyFont="1">
      <alignment vertical="center"/>
    </xf>
    <xf borderId="43" fillId="0" fontId="2" numFmtId="0" xfId="0" applyBorder="1" applyFont="1"/>
    <xf borderId="43" fillId="0" fontId="2" numFmtId="0" xfId="0" applyBorder="1" applyFont="1"/>
    <xf borderId="34" fillId="5" fontId="10" numFmtId="0" xfId="0" applyAlignment="1" applyBorder="1" applyFont="1">
      <alignment vertical="center"/>
    </xf>
    <xf borderId="34" fillId="5" fontId="26" numFmtId="0" xfId="0" applyAlignment="1" applyBorder="1" applyFont="1">
      <alignment vertical="center"/>
    </xf>
    <xf borderId="0" fillId="5" fontId="10" numFmtId="0" xfId="0" applyAlignment="1" applyBorder="1" applyFont="1">
      <alignment horizontal="center" vertical="center"/>
    </xf>
    <xf borderId="34" fillId="0" fontId="26" numFmtId="0" xfId="0" applyAlignment="1" applyBorder="1" applyFont="1">
      <alignment horizontal="center"/>
    </xf>
    <xf borderId="34" fillId="5" fontId="10" numFmtId="0" xfId="0" applyAlignment="1" applyBorder="1" applyFont="1">
      <alignment horizontal="center" vertical="center"/>
    </xf>
    <xf borderId="19" fillId="10" fontId="16" numFmtId="0" xfId="0" applyAlignment="1" applyBorder="1" applyFont="1">
      <alignment horizontal="left" vertical="center"/>
    </xf>
    <xf borderId="34" fillId="5" fontId="10" numFmtId="164" xfId="0" applyAlignment="1" applyBorder="1" applyFont="1" applyNumberFormat="1">
      <alignment horizontal="center" vertical="center"/>
    </xf>
    <xf borderId="44" fillId="5" fontId="10" numFmtId="0" xfId="0" applyAlignment="1" applyBorder="1" applyFont="1">
      <alignment vertical="center"/>
    </xf>
    <xf borderId="20" fillId="10" fontId="10" numFmtId="0" xfId="0" applyAlignment="1" applyBorder="1" applyFont="1">
      <alignment horizontal="center" vertical="center"/>
    </xf>
    <xf borderId="0" fillId="5" fontId="10" numFmtId="0" xfId="0" applyAlignment="1" applyBorder="1" applyFont="1">
      <alignment vertical="center"/>
    </xf>
    <xf borderId="45" fillId="0" fontId="2" numFmtId="0" xfId="0" applyBorder="1" applyFont="1"/>
    <xf borderId="40" fillId="0" fontId="2" numFmtId="0" xfId="0" applyBorder="1" applyFont="1"/>
    <xf borderId="0" fillId="0" fontId="2" numFmtId="0" xfId="0" applyBorder="1" applyFont="1"/>
    <xf borderId="33" fillId="5" fontId="10" numFmtId="0" xfId="0" applyAlignment="1" applyBorder="1" applyFont="1">
      <alignment horizontal="left" vertical="center"/>
    </xf>
    <xf borderId="34" fillId="0" fontId="2" numFmtId="0" xfId="0" applyBorder="1" applyFont="1"/>
    <xf borderId="34" fillId="5" fontId="27" numFmtId="0" xfId="0" applyAlignment="1" applyBorder="1" applyFont="1">
      <alignment horizontal="center" vertical="center"/>
    </xf>
    <xf borderId="44" fillId="0" fontId="2" numFmtId="0" xfId="0" applyBorder="1" applyFont="1"/>
    <xf borderId="44" fillId="5" fontId="17" numFmtId="0" xfId="0" applyAlignment="1" applyBorder="1" applyFont="1">
      <alignment horizontal="center" vertical="center"/>
    </xf>
    <xf borderId="20" fillId="8" fontId="27" numFmtId="0" xfId="0" applyAlignment="1" applyBorder="1" applyFont="1">
      <alignment horizontal="center" vertical="center"/>
    </xf>
    <xf borderId="42" fillId="5" fontId="10" numFmtId="0" xfId="0" applyAlignment="1" applyBorder="1" applyFont="1">
      <alignment horizontal="left" vertical="center"/>
    </xf>
    <xf borderId="43" fillId="5" fontId="27" numFmtId="0" xfId="0" applyAlignment="1" applyBorder="1" applyFont="1">
      <alignment horizontal="center" vertical="center"/>
    </xf>
    <xf borderId="46" fillId="0" fontId="2" numFmtId="0" xfId="0" applyBorder="1" applyFont="1"/>
    <xf borderId="42" fillId="5" fontId="10" numFmtId="0" xfId="0" applyAlignment="1" applyBorder="1" applyFont="1">
      <alignment horizontal="center" vertical="center"/>
    </xf>
    <xf borderId="43" fillId="0" fontId="1" numFmtId="0" xfId="0" applyBorder="1" applyFont="1"/>
    <xf borderId="0" fillId="5" fontId="18" numFmtId="0" xfId="0" applyAlignment="1" applyBorder="1" applyFont="1">
      <alignment vertical="center"/>
    </xf>
    <xf borderId="43" fillId="5" fontId="17" numFmtId="0" xfId="0" applyAlignment="1" applyBorder="1" applyFont="1">
      <alignment horizontal="center" vertical="center"/>
    </xf>
    <xf borderId="0" fillId="5" fontId="19" numFmtId="0" xfId="0" applyAlignment="1" applyBorder="1" applyFont="1">
      <alignment horizontal="center" vertical="center"/>
    </xf>
    <xf borderId="44" fillId="5" fontId="20" numFmtId="0" xfId="0" applyAlignment="1" applyBorder="1" applyFont="1">
      <alignment vertical="center"/>
    </xf>
    <xf borderId="39" fillId="5" fontId="16" numFmtId="0" xfId="0" applyAlignment="1" applyBorder="1" applyFont="1">
      <alignment horizontal="center" vertical="center"/>
    </xf>
    <xf borderId="0" fillId="8" fontId="27" numFmtId="0" xfId="0" applyAlignment="1" applyBorder="1" applyFont="1">
      <alignment horizontal="center" vertical="center"/>
    </xf>
    <xf borderId="45" fillId="5" fontId="10" numFmtId="0" xfId="0" applyAlignment="1" applyBorder="1" applyFont="1">
      <alignment horizontal="left" vertical="center"/>
    </xf>
    <xf borderId="39" fillId="0" fontId="2" numFmtId="0" xfId="0" applyBorder="1" applyFont="1"/>
    <xf borderId="39" fillId="5" fontId="10" numFmtId="0" xfId="0" applyAlignment="1" applyBorder="1" applyFont="1">
      <alignment horizontal="center" vertical="center"/>
    </xf>
    <xf borderId="39" fillId="5" fontId="27" numFmtId="0" xfId="0" applyAlignment="1" applyBorder="1" applyFont="1">
      <alignment horizontal="center" vertical="center"/>
    </xf>
    <xf borderId="40" fillId="0" fontId="2" numFmtId="0" xfId="0" applyBorder="1" applyFont="1"/>
    <xf borderId="43" fillId="5" fontId="10" numFmtId="0" xfId="0" applyAlignment="1" applyBorder="1" applyFont="1">
      <alignment vertical="center"/>
    </xf>
    <xf borderId="47" fillId="5" fontId="10" numFmtId="0" xfId="0" applyAlignment="1" applyBorder="1" applyFont="1">
      <alignment horizontal="center" vertical="center"/>
    </xf>
    <xf borderId="47" fillId="0" fontId="2" numFmtId="0" xfId="0" applyBorder="1" applyFont="1"/>
    <xf borderId="47" fillId="0" fontId="2" numFmtId="0" xfId="0" applyBorder="1" applyFont="1"/>
    <xf borderId="19" fillId="10" fontId="10" numFmtId="0" xfId="0" applyAlignment="1" applyBorder="1" applyFont="1">
      <alignment horizontal="center" vertical="center"/>
    </xf>
    <xf borderId="19" fillId="0" fontId="17" numFmtId="0" xfId="0" applyAlignment="1" applyBorder="1" applyFont="1">
      <alignment horizontal="right" vertical="center"/>
    </xf>
    <xf borderId="48" fillId="5" fontId="10" numFmtId="0" xfId="0" applyAlignment="1" applyBorder="1" applyFont="1">
      <alignment horizontal="left" vertical="center"/>
    </xf>
    <xf borderId="48" fillId="0" fontId="2" numFmtId="0" xfId="0" applyBorder="1" applyFont="1"/>
    <xf borderId="48" fillId="0" fontId="2" numFmtId="0" xfId="0" applyBorder="1" applyFont="1"/>
    <xf borderId="20" fillId="5" fontId="10" numFmtId="0" xfId="0" applyAlignment="1" applyBorder="1" applyFont="1">
      <alignment horizontal="center" vertical="center"/>
    </xf>
    <xf borderId="48" fillId="5" fontId="27" numFmtId="0" xfId="0" applyAlignment="1" applyBorder="1" applyFont="1">
      <alignment horizontal="center" vertical="center"/>
    </xf>
    <xf borderId="49" fillId="0" fontId="2" numFmtId="0" xfId="0" applyBorder="1" applyFont="1"/>
    <xf borderId="50" fillId="10" fontId="13" numFmtId="0" xfId="0" applyAlignment="1" applyBorder="1" applyFont="1">
      <alignment horizontal="center" vertical="center"/>
    </xf>
    <xf borderId="41" fillId="5" fontId="17" numFmtId="0" xfId="0" applyAlignment="1" applyBorder="1" applyFont="1">
      <alignment horizontal="center" vertical="center"/>
    </xf>
    <xf borderId="41" fillId="10" fontId="16" numFmtId="0" xfId="0" applyAlignment="1" applyBorder="1" applyFont="1">
      <alignment horizontal="left" vertical="center"/>
    </xf>
    <xf borderId="0" fillId="10" fontId="10" numFmtId="0" xfId="0" applyAlignment="1" applyBorder="1" applyFont="1">
      <alignment horizontal="center" vertical="center"/>
    </xf>
    <xf borderId="51" fillId="10" fontId="10" numFmtId="0" xfId="0" applyAlignment="1" applyBorder="1" applyFont="1">
      <alignment horizontal="center" vertical="center"/>
    </xf>
    <xf borderId="52" fillId="0" fontId="2" numFmtId="0" xfId="0" applyBorder="1" applyFont="1"/>
    <xf borderId="53" fillId="5" fontId="17" numFmtId="0" xfId="0" applyAlignment="1" applyBorder="1" applyFont="1">
      <alignment horizontal="right" vertical="center"/>
    </xf>
    <xf borderId="54" fillId="3" fontId="22" numFmtId="0" xfId="0" applyAlignment="1" applyBorder="1" applyFont="1">
      <alignment horizontal="center" vertical="center"/>
    </xf>
    <xf borderId="55" fillId="0" fontId="2" numFmtId="0" xfId="0" applyBorder="1" applyFont="1"/>
    <xf borderId="56" fillId="8" fontId="22" numFmtId="0" xfId="0" applyAlignment="1" applyBorder="1" applyFont="1">
      <alignment horizontal="center" vertical="center"/>
    </xf>
    <xf borderId="57" fillId="5" fontId="10" numFmtId="0" xfId="0" applyAlignment="1" applyBorder="1" applyFont="1">
      <alignment horizontal="center" vertical="center"/>
    </xf>
    <xf borderId="58" fillId="5" fontId="28" numFmtId="0" xfId="0" applyAlignment="1" applyBorder="1" applyFont="1">
      <alignment horizontal="center" vertical="center"/>
    </xf>
    <xf borderId="56" fillId="3" fontId="29" numFmtId="0" xfId="0" applyAlignment="1" applyBorder="1" applyFont="1">
      <alignment horizontal="center" vertical="center"/>
    </xf>
    <xf borderId="52" fillId="0" fontId="2" numFmtId="0" xfId="0" applyBorder="1" applyFont="1"/>
    <xf borderId="19" fillId="10" fontId="17" numFmtId="0" xfId="0" applyAlignment="1" applyBorder="1" applyFont="1">
      <alignment horizontal="center" vertical="center"/>
    </xf>
    <xf borderId="13" fillId="10" fontId="30" numFmtId="0" xfId="0" applyAlignment="1" applyBorder="1" applyFont="1">
      <alignment horizontal="center" vertical="center"/>
    </xf>
    <xf borderId="0" fillId="5" fontId="27" numFmtId="0" xfId="0" applyAlignment="1" applyBorder="1" applyFont="1">
      <alignment horizontal="center" vertical="center"/>
    </xf>
    <xf borderId="59" fillId="5" fontId="17" numFmtId="0" xfId="0" applyAlignment="1" applyBorder="1" applyFont="1">
      <alignment horizontal="right" vertical="center"/>
    </xf>
    <xf borderId="60" fillId="5" fontId="10" numFmtId="0" xfId="0" applyAlignment="1" applyBorder="1" applyFont="1">
      <alignment horizontal="center" vertical="center"/>
    </xf>
    <xf borderId="61" fillId="0" fontId="2" numFmtId="0" xfId="0" applyBorder="1" applyFont="1"/>
    <xf borderId="62" fillId="5" fontId="10" numFmtId="0" xfId="0" applyAlignment="1" applyBorder="1" applyFont="1">
      <alignment horizontal="center" vertical="center"/>
    </xf>
    <xf borderId="63" fillId="5" fontId="22" numFmtId="0" xfId="0" applyAlignment="1" applyBorder="1" applyFont="1">
      <alignment horizontal="center" vertical="center"/>
    </xf>
    <xf borderId="25" fillId="5" fontId="31" numFmtId="0" xfId="0" applyAlignment="1" applyBorder="1" applyFont="1">
      <alignment horizontal="center" vertical="center"/>
    </xf>
    <xf borderId="62" fillId="0" fontId="2" numFmtId="0" xfId="0" applyBorder="1" applyFont="1"/>
    <xf borderId="36" fillId="0" fontId="2" numFmtId="0" xfId="0" applyBorder="1" applyFont="1"/>
    <xf borderId="41" fillId="3" fontId="32" numFmtId="0" xfId="0" applyAlignment="1" applyBorder="1" applyFont="1">
      <alignment horizontal="center" vertical="center"/>
    </xf>
    <xf borderId="0" fillId="0" fontId="2" numFmtId="0" xfId="0" applyBorder="1" applyFont="1"/>
    <xf borderId="64" fillId="0" fontId="12" numFmtId="0" xfId="0" applyAlignment="1" applyBorder="1" applyFont="1">
      <alignment horizontal="center" vertical="center"/>
    </xf>
    <xf borderId="25" fillId="0" fontId="2" numFmtId="0" xfId="0" applyBorder="1" applyFont="1"/>
    <xf borderId="65" fillId="0" fontId="12" numFmtId="0" xfId="0" applyAlignment="1" applyBorder="1" applyFont="1">
      <alignment horizontal="center" vertical="center"/>
    </xf>
    <xf borderId="66" fillId="0" fontId="2" numFmtId="0" xfId="0" applyBorder="1" applyFont="1"/>
    <xf borderId="41" fillId="5" fontId="10" numFmtId="0" xfId="0" applyAlignment="1" applyBorder="1" applyFont="1">
      <alignment horizontal="left" vertical="center"/>
    </xf>
    <xf borderId="51" fillId="5" fontId="27" numFmtId="0" xfId="0" applyAlignment="1" applyBorder="1" applyFont="1">
      <alignment horizontal="center" vertical="center"/>
    </xf>
    <xf borderId="60" fillId="5" fontId="17" numFmtId="0" xfId="0" applyAlignment="1" applyBorder="1" applyFont="1">
      <alignment horizontal="left" vertical="center"/>
    </xf>
    <xf borderId="62" fillId="5" fontId="17" numFmtId="0" xfId="0" applyAlignment="1" applyBorder="1" applyFont="1">
      <alignment horizontal="left" vertical="center"/>
    </xf>
    <xf borderId="67" fillId="0" fontId="2" numFmtId="0" xfId="0" applyBorder="1" applyFont="1"/>
    <xf borderId="39" fillId="0" fontId="2" numFmtId="0" xfId="0" applyBorder="1" applyFont="1"/>
    <xf borderId="68" fillId="0" fontId="2" numFmtId="0" xfId="0" applyBorder="1" applyFont="1"/>
    <xf borderId="19" fillId="8" fontId="27" numFmtId="0" xfId="0" applyAlignment="1" applyBorder="1" applyFont="1">
      <alignment horizontal="center" vertical="center"/>
    </xf>
    <xf borderId="39" fillId="0" fontId="2" numFmtId="0" xfId="0" applyBorder="1" applyFont="1"/>
    <xf borderId="69" fillId="5" fontId="10" numFmtId="0" xfId="0" applyAlignment="1" applyBorder="1" applyFont="1">
      <alignment vertical="center"/>
    </xf>
    <xf borderId="70" fillId="0" fontId="2" numFmtId="0" xfId="0" applyBorder="1" applyFont="1"/>
    <xf borderId="70" fillId="5" fontId="10" numFmtId="0" xfId="0" applyAlignment="1" applyBorder="1" applyFont="1">
      <alignment vertical="center"/>
    </xf>
    <xf borderId="71" fillId="5" fontId="10" numFmtId="0" xfId="0" applyAlignment="1" applyBorder="1" applyFont="1">
      <alignment vertical="center"/>
    </xf>
    <xf borderId="71" fillId="5" fontId="10" numFmtId="0" xfId="0" applyAlignment="1" applyBorder="1" applyFont="1">
      <alignment horizontal="center" vertical="center"/>
    </xf>
    <xf borderId="71" fillId="5" fontId="26" numFmtId="0" xfId="0" applyAlignment="1" applyBorder="1" applyFont="1">
      <alignment vertical="center"/>
    </xf>
    <xf borderId="71" fillId="0" fontId="26" numFmtId="0" xfId="0" applyAlignment="1" applyBorder="1" applyFont="1">
      <alignment horizontal="center"/>
    </xf>
    <xf borderId="71" fillId="5" fontId="10" numFmtId="164" xfId="0" applyAlignment="1" applyBorder="1" applyFont="1" applyNumberFormat="1">
      <alignment horizontal="center" vertical="center"/>
    </xf>
    <xf borderId="72" fillId="5" fontId="10" numFmtId="0" xfId="0" applyAlignment="1" applyBorder="1" applyFont="1">
      <alignment vertical="center"/>
    </xf>
    <xf borderId="45" fillId="0" fontId="30" numFmtId="0" xfId="0" applyAlignment="1" applyBorder="1" applyFont="1">
      <alignment horizontal="center" vertical="center"/>
    </xf>
    <xf borderId="39" fillId="0" fontId="2" numFmtId="0" xfId="0" applyBorder="1" applyFont="1"/>
    <xf borderId="38" fillId="0" fontId="30" numFmtId="0" xfId="0" applyAlignment="1" applyBorder="1" applyFont="1">
      <alignment horizontal="center" vertical="center"/>
    </xf>
    <xf borderId="73" fillId="0" fontId="2" numFmtId="0" xfId="0" applyBorder="1" applyFont="1"/>
    <xf borderId="37" fillId="5" fontId="10" numFmtId="0" xfId="0" applyAlignment="1" applyBorder="1" applyFont="1">
      <alignment horizontal="left" vertical="center"/>
    </xf>
    <xf borderId="38" fillId="0" fontId="2" numFmtId="0" xfId="0" applyBorder="1" applyFont="1"/>
    <xf borderId="38" fillId="5" fontId="27" numFmtId="0" xfId="0" applyAlignment="1" applyBorder="1" applyFont="1">
      <alignment horizontal="center" vertical="center"/>
    </xf>
    <xf borderId="74" fillId="5" fontId="17" numFmtId="0" xfId="0" applyAlignment="1" applyBorder="1" applyFont="1">
      <alignment horizontal="right" vertical="center"/>
    </xf>
    <xf borderId="75" fillId="5" fontId="10" numFmtId="0" xfId="0" applyAlignment="1" applyBorder="1" applyFont="1">
      <alignment horizontal="center" vertical="center"/>
    </xf>
    <xf borderId="76" fillId="0" fontId="2" numFmtId="0" xfId="0" applyBorder="1" applyFont="1"/>
    <xf borderId="20" fillId="10" fontId="30" numFmtId="0" xfId="0" applyAlignment="1" applyBorder="1" applyFont="1">
      <alignment horizontal="center" vertical="center"/>
    </xf>
    <xf borderId="68" fillId="5" fontId="10" numFmtId="0" xfId="0" applyAlignment="1" applyBorder="1" applyFont="1">
      <alignment horizontal="center" vertical="center"/>
    </xf>
    <xf borderId="47" fillId="5" fontId="33" numFmtId="0" xfId="0" applyAlignment="1" applyBorder="1" applyFont="1">
      <alignment horizontal="left" vertical="center" wrapText="1"/>
    </xf>
    <xf borderId="47" fillId="5" fontId="10" numFmtId="0" xfId="0" applyAlignment="1" applyBorder="1" applyFont="1">
      <alignment vertical="top"/>
    </xf>
    <xf borderId="33" fillId="5" fontId="10" numFmtId="0" xfId="0" applyAlignment="1" applyBorder="1" applyFont="1">
      <alignment vertical="center"/>
    </xf>
    <xf borderId="20" fillId="5" fontId="10" numFmtId="0" xfId="0" applyAlignment="1" applyBorder="1" applyFont="1">
      <alignment horizontal="center" vertical="center"/>
    </xf>
    <xf borderId="34" fillId="0" fontId="1" numFmtId="0" xfId="0" applyBorder="1" applyFont="1"/>
    <xf borderId="34" fillId="5" fontId="17" numFmtId="0" xfId="0" applyAlignment="1" applyBorder="1" applyFont="1">
      <alignment vertical="center"/>
    </xf>
    <xf borderId="0" fillId="5" fontId="34" numFmtId="0" xfId="0" applyAlignment="1" applyBorder="1" applyFont="1">
      <alignment horizontal="left" vertical="center"/>
    </xf>
    <xf borderId="34" fillId="0" fontId="26" numFmtId="0" xfId="0" applyBorder="1" applyFont="1"/>
    <xf borderId="0" fillId="5" fontId="17" numFmtId="0" xfId="0" applyAlignment="1" applyBorder="1" applyFont="1">
      <alignment horizontal="center" vertical="center"/>
    </xf>
    <xf borderId="34" fillId="5" fontId="12" numFmtId="0" xfId="0" applyAlignment="1" applyBorder="1" applyFont="1">
      <alignment horizontal="center" vertical="center"/>
    </xf>
    <xf borderId="34" fillId="5" fontId="12" numFmtId="164" xfId="0" applyAlignment="1" applyBorder="1" applyFont="1" applyNumberFormat="1">
      <alignment horizontal="center" vertical="center"/>
    </xf>
    <xf borderId="44" fillId="5" fontId="10" numFmtId="0" xfId="0" applyAlignment="1" applyBorder="1" applyFont="1">
      <alignment horizontal="center" vertical="center"/>
    </xf>
    <xf borderId="0" fillId="8" fontId="19" numFmtId="0" xfId="0" applyAlignment="1" applyBorder="1" applyFont="1">
      <alignment horizontal="center" vertical="center"/>
    </xf>
    <xf borderId="0" fillId="5" fontId="35" numFmtId="0" xfId="0" applyAlignment="1" applyBorder="1" applyFont="1">
      <alignment horizontal="center" vertical="center"/>
    </xf>
    <xf borderId="77" fillId="5" fontId="19" numFmtId="0" xfId="0" applyAlignment="1" applyBorder="1" applyFont="1">
      <alignment horizontal="center" vertical="center"/>
    </xf>
    <xf borderId="77" fillId="3" fontId="36" numFmtId="0" xfId="0" applyAlignment="1" applyBorder="1" applyFont="1">
      <alignment horizontal="center" vertical="center"/>
    </xf>
    <xf borderId="41" fillId="8" fontId="27" numFmtId="0" xfId="0" applyAlignment="1" applyBorder="1" applyFont="1">
      <alignment horizontal="center" vertical="center"/>
    </xf>
    <xf borderId="19" fillId="5" fontId="10" numFmtId="0" xfId="0" applyAlignment="1" applyBorder="1" applyFont="1">
      <alignment horizontal="center" vertical="top" wrapText="1"/>
    </xf>
    <xf borderId="19" fillId="10" fontId="16" numFmtId="0" xfId="0" applyAlignment="1" applyBorder="1" applyFont="1">
      <alignment horizontal="center" vertical="center"/>
    </xf>
    <xf borderId="0" fillId="5" fontId="24" numFmtId="0" xfId="0" applyAlignment="1" applyBorder="1" applyFont="1">
      <alignment horizontal="center" vertical="center"/>
    </xf>
    <xf borderId="0" fillId="8" fontId="0" numFmtId="0" xfId="0" applyAlignment="1" applyBorder="1" applyFont="1">
      <alignment horizontal="center" vertical="center"/>
    </xf>
    <xf borderId="77" fillId="5" fontId="10" numFmtId="0" xfId="0" applyAlignment="1" applyBorder="1" applyFont="1">
      <alignment horizontal="center" vertical="center"/>
    </xf>
    <xf borderId="78" fillId="3" fontId="37" numFmtId="0" xfId="0" applyAlignment="1" applyBorder="1" applyFont="1">
      <alignment horizontal="center" vertical="center"/>
    </xf>
    <xf borderId="41" fillId="3" fontId="38" numFmtId="0" xfId="0" applyAlignment="1" applyBorder="1" applyFont="1">
      <alignment horizontal="center" vertical="top"/>
    </xf>
    <xf borderId="36" fillId="0" fontId="2" numFmtId="0" xfId="0" applyBorder="1" applyFont="1"/>
    <xf borderId="41" fillId="5" fontId="17" numFmtId="0" xfId="0" applyAlignment="1" applyBorder="1" applyFont="1">
      <alignment horizontal="center" vertical="center"/>
    </xf>
    <xf borderId="34" fillId="5" fontId="10" numFmtId="0" xfId="0" applyAlignment="1" applyBorder="1" applyFont="1">
      <alignment horizontal="left" vertical="center"/>
    </xf>
    <xf borderId="79" fillId="5" fontId="10" numFmtId="0" xfId="0" applyAlignment="1" applyBorder="1" applyFont="1">
      <alignment horizontal="center" vertical="center"/>
    </xf>
    <xf borderId="41" fillId="5" fontId="10" numFmtId="0" xfId="0" applyAlignment="1" applyBorder="1" applyFont="1">
      <alignment horizontal="center" vertical="center"/>
    </xf>
    <xf borderId="0" fillId="5" fontId="10" numFmtId="0" xfId="0" applyAlignment="1" applyBorder="1" applyFont="1">
      <alignment horizontal="left" vertical="center"/>
    </xf>
    <xf borderId="36" fillId="5" fontId="10" numFmtId="0" xfId="0" applyAlignment="1" applyBorder="1" applyFont="1">
      <alignment horizontal="center" vertical="center"/>
    </xf>
    <xf borderId="80" fillId="5" fontId="39" numFmtId="0" xfId="0" applyAlignment="1" applyBorder="1" applyFont="1">
      <alignment horizontal="center" vertical="center"/>
    </xf>
    <xf borderId="78" fillId="0" fontId="2" numFmtId="0" xfId="0" applyBorder="1" applyFont="1"/>
    <xf borderId="0" fillId="5" fontId="13" numFmtId="0" xfId="0" applyAlignment="1" applyBorder="1" applyFont="1">
      <alignment vertical="center"/>
    </xf>
    <xf borderId="33" fillId="8" fontId="28" numFmtId="0" xfId="0" applyAlignment="1" applyBorder="1" applyFont="1">
      <alignment horizontal="center" vertical="center"/>
    </xf>
    <xf borderId="34" fillId="8" fontId="17" numFmtId="0" xfId="0" applyAlignment="1" applyBorder="1" applyFont="1">
      <alignment horizontal="left" vertical="center"/>
    </xf>
    <xf borderId="34" fillId="8" fontId="37" numFmtId="0" xfId="0" applyAlignment="1" applyBorder="1" applyFont="1">
      <alignment horizontal="center" vertical="center"/>
    </xf>
    <xf borderId="41" fillId="3" fontId="25" numFmtId="0" xfId="0" applyAlignment="1" applyBorder="1" applyFont="1">
      <alignment horizontal="center" vertical="top"/>
    </xf>
    <xf borderId="43" fillId="5" fontId="10" numFmtId="0" xfId="0" applyAlignment="1" applyBorder="1" applyFont="1">
      <alignment horizontal="left" vertical="center"/>
    </xf>
    <xf borderId="20" fillId="5" fontId="10" numFmtId="0" xfId="0" applyAlignment="1" applyBorder="1" applyFont="1">
      <alignment horizontal="center" vertical="center"/>
    </xf>
    <xf borderId="42" fillId="3" fontId="28" numFmtId="0" xfId="0" applyAlignment="1" applyBorder="1" applyFont="1">
      <alignment horizontal="center" vertical="center"/>
    </xf>
    <xf borderId="37" fillId="5" fontId="10" numFmtId="0" xfId="0" applyAlignment="1" applyBorder="1" applyFont="1">
      <alignment vertical="center"/>
    </xf>
    <xf borderId="39" fillId="5" fontId="17" numFmtId="0" xfId="0" applyAlignment="1" applyBorder="1" applyFont="1">
      <alignment vertical="center"/>
    </xf>
    <xf borderId="43" fillId="3" fontId="17" numFmtId="0" xfId="0" applyAlignment="1" applyBorder="1" applyFont="1">
      <alignment horizontal="left" vertical="center"/>
    </xf>
    <xf borderId="39" fillId="5" fontId="26" numFmtId="0" xfId="0" applyAlignment="1" applyBorder="1" applyFont="1">
      <alignment vertical="center"/>
    </xf>
    <xf borderId="39" fillId="0" fontId="26" numFmtId="0" xfId="0" applyBorder="1" applyFont="1"/>
    <xf borderId="43" fillId="3" fontId="37" numFmtId="0" xfId="0" applyAlignment="1" applyBorder="1" applyFont="1">
      <alignment horizontal="center" vertical="center"/>
    </xf>
    <xf borderId="39" fillId="5" fontId="12" numFmtId="0" xfId="0" applyAlignment="1" applyBorder="1" applyFont="1">
      <alignment horizontal="center" vertical="center"/>
    </xf>
    <xf borderId="39" fillId="5" fontId="12" numFmtId="164" xfId="0" applyAlignment="1" applyBorder="1" applyFont="1" applyNumberFormat="1">
      <alignment horizontal="center" vertical="center"/>
    </xf>
    <xf borderId="34" fillId="3" fontId="37" numFmtId="0" xfId="0" applyAlignment="1" applyBorder="1" applyFont="1">
      <alignment horizontal="center" vertical="center"/>
    </xf>
    <xf borderId="40" fillId="5" fontId="10" numFmtId="0" xfId="0" applyAlignment="1" applyBorder="1" applyFont="1">
      <alignment horizontal="center" vertical="center"/>
    </xf>
    <xf borderId="43" fillId="5" fontId="10" numFmtId="0" xfId="0" applyAlignment="1" applyBorder="1" applyFont="1">
      <alignment horizontal="center" vertical="center"/>
    </xf>
    <xf borderId="19" fillId="10" fontId="13" numFmtId="0" xfId="0" applyAlignment="1" applyBorder="1" applyFont="1">
      <alignment horizontal="left" vertical="center"/>
    </xf>
    <xf borderId="50" fillId="10" fontId="13" numFmtId="0" xfId="0" applyAlignment="1" applyBorder="1" applyFont="1">
      <alignment horizontal="left" vertical="center"/>
    </xf>
    <xf borderId="0" fillId="5" fontId="40" numFmtId="0" xfId="0" applyAlignment="1" applyBorder="1" applyFont="1">
      <alignment vertical="center"/>
    </xf>
    <xf borderId="33" fillId="3" fontId="10" numFmtId="0" xfId="0" applyAlignment="1" applyBorder="1" applyFont="1">
      <alignment horizontal="center" vertical="center"/>
    </xf>
    <xf borderId="42" fillId="8" fontId="28" numFmtId="0" xfId="0" applyAlignment="1" applyBorder="1" applyFont="1">
      <alignment horizontal="center" vertical="center"/>
    </xf>
    <xf borderId="43" fillId="8" fontId="17" numFmtId="0" xfId="0" applyAlignment="1" applyBorder="1" applyFont="1">
      <alignment horizontal="left" vertical="center"/>
    </xf>
    <xf borderId="42" fillId="3" fontId="10" numFmtId="0" xfId="0" applyAlignment="1" applyBorder="1" applyFont="1">
      <alignment horizontal="center" vertical="center"/>
    </xf>
    <xf borderId="43" fillId="8" fontId="37" numFmtId="0" xfId="0" applyAlignment="1" applyBorder="1" applyFont="1">
      <alignment horizontal="center" vertical="center"/>
    </xf>
    <xf borderId="39" fillId="5" fontId="10" numFmtId="164" xfId="0" applyAlignment="1" applyBorder="1" applyFont="1" applyNumberFormat="1">
      <alignment horizontal="center" vertical="center"/>
    </xf>
    <xf borderId="38" fillId="5" fontId="10" numFmtId="0" xfId="0" applyAlignment="1" applyBorder="1" applyFont="1">
      <alignment horizontal="center" vertical="center"/>
    </xf>
    <xf borderId="19" fillId="3" fontId="40" numFmtId="0" xfId="0" applyAlignment="1" applyBorder="1" applyFont="1">
      <alignment horizontal="center" vertical="center"/>
    </xf>
    <xf borderId="19" fillId="8" fontId="40" numFmtId="0" xfId="0" applyAlignment="1" applyBorder="1" applyFont="1">
      <alignment horizontal="center" vertical="center"/>
    </xf>
    <xf borderId="45" fillId="8" fontId="28" numFmtId="0" xfId="0" applyAlignment="1" applyBorder="1" applyFont="1">
      <alignment horizontal="center" vertical="center"/>
    </xf>
    <xf borderId="39" fillId="8" fontId="17" numFmtId="0" xfId="0" applyAlignment="1" applyBorder="1" applyFont="1">
      <alignment horizontal="left" vertical="center"/>
    </xf>
    <xf borderId="39" fillId="8" fontId="37" numFmtId="0" xfId="0" applyAlignment="1" applyBorder="1" applyFont="1">
      <alignment horizontal="center" vertical="center"/>
    </xf>
    <xf borderId="20" fillId="10" fontId="17" numFmtId="0" xfId="0" applyAlignment="1" applyBorder="1" applyFont="1">
      <alignment horizontal="center" vertical="center"/>
    </xf>
    <xf borderId="38" fillId="8" fontId="37" numFmtId="0" xfId="0" applyAlignment="1" applyBorder="1" applyFont="1">
      <alignment horizontal="center" vertical="center"/>
    </xf>
    <xf borderId="41" fillId="5" fontId="24" numFmtId="0" xfId="0" applyAlignment="1" applyBorder="1" applyFont="1">
      <alignment vertical="center"/>
    </xf>
    <xf borderId="0" fillId="0" fontId="2" numFmtId="0" xfId="0" applyBorder="1" applyFont="1"/>
    <xf borderId="39" fillId="5" fontId="10" numFmtId="0" xfId="0" applyAlignment="1" applyBorder="1" applyFont="1">
      <alignment vertical="center"/>
    </xf>
    <xf borderId="34" fillId="5" fontId="10" numFmtId="0" xfId="0" applyAlignment="1" applyBorder="1" applyFont="1">
      <alignment horizontal="center" vertical="center"/>
    </xf>
    <xf borderId="0" fillId="5" fontId="35" numFmtId="0" xfId="0" applyAlignment="1" applyBorder="1" applyFont="1">
      <alignment vertical="center"/>
    </xf>
    <xf borderId="41" fillId="3" fontId="24" numFmtId="0" xfId="0" applyAlignment="1" applyBorder="1" applyFont="1">
      <alignment vertical="center"/>
    </xf>
    <xf borderId="0" fillId="5" fontId="24" numFmtId="0" xfId="0" applyAlignment="1" applyBorder="1" applyFont="1">
      <alignment vertical="center"/>
    </xf>
    <xf borderId="0" fillId="3" fontId="24" numFmtId="0" xfId="0" applyAlignment="1" applyBorder="1" applyFont="1">
      <alignment horizontal="center" vertical="center"/>
    </xf>
    <xf borderId="81" fillId="5" fontId="10" numFmtId="0" xfId="0" applyAlignment="1" applyBorder="1" applyFont="1">
      <alignment horizontal="center" vertical="center"/>
    </xf>
    <xf borderId="43" fillId="3" fontId="27" numFmtId="0" xfId="0" applyAlignment="1" applyBorder="1" applyFont="1">
      <alignment horizontal="center" vertical="center"/>
    </xf>
    <xf borderId="43" fillId="3" fontId="10" numFmtId="0" xfId="0" applyAlignment="1" applyBorder="1" applyFont="1">
      <alignment horizontal="center" vertical="center"/>
    </xf>
    <xf borderId="34" fillId="3" fontId="10" numFmtId="0" xfId="0" applyAlignment="1" applyBorder="1" applyFont="1">
      <alignment horizontal="center" vertical="center"/>
    </xf>
    <xf borderId="19" fillId="10" fontId="13" numFmtId="0" xfId="0" applyAlignment="1" applyBorder="1" applyFont="1">
      <alignment vertical="center"/>
    </xf>
    <xf borderId="44" fillId="3" fontId="10" numFmtId="0" xfId="0" applyAlignment="1" applyBorder="1" applyFont="1">
      <alignment horizontal="center" vertical="center"/>
    </xf>
    <xf borderId="41" fillId="12" fontId="24" numFmtId="0" xfId="0" applyAlignment="1" applyBorder="1" applyFill="1" applyFont="1">
      <alignment vertical="center"/>
    </xf>
    <xf borderId="43" fillId="5" fontId="41" numFmtId="0" xfId="0" applyAlignment="1" applyBorder="1" applyFont="1">
      <alignment horizontal="left"/>
    </xf>
    <xf borderId="0" fillId="12" fontId="24" numFmtId="0" xfId="0" applyAlignment="1" applyBorder="1" applyFont="1">
      <alignment horizontal="center" vertical="center"/>
    </xf>
    <xf borderId="33" fillId="5" fontId="10" numFmtId="0" xfId="0" applyAlignment="1" applyBorder="1" applyFont="1">
      <alignment horizontal="left" vertical="center"/>
    </xf>
    <xf borderId="43" fillId="12" fontId="27" numFmtId="0" xfId="0" applyAlignment="1" applyBorder="1" applyFont="1">
      <alignment horizontal="center" vertical="center"/>
    </xf>
    <xf borderId="43" fillId="12" fontId="10" numFmtId="0" xfId="0" applyAlignment="1" applyBorder="1" applyFont="1">
      <alignment horizontal="center" vertical="center"/>
    </xf>
    <xf borderId="34" fillId="12" fontId="10" numFmtId="0" xfId="0" applyAlignment="1" applyBorder="1" applyFont="1">
      <alignment horizontal="center" vertical="center"/>
    </xf>
    <xf borderId="44" fillId="12" fontId="10" numFmtId="0" xfId="0" applyAlignment="1" applyBorder="1" applyFont="1">
      <alignment horizontal="center" vertical="center"/>
    </xf>
    <xf borderId="34" fillId="8" fontId="27" numFmtId="0" xfId="0" applyAlignment="1" applyBorder="1" applyFont="1">
      <alignment horizontal="center" vertical="center"/>
    </xf>
    <xf borderId="0" fillId="0" fontId="0" numFmtId="0" xfId="0" applyAlignment="1" applyBorder="1" applyFont="1">
      <alignment vertical="center"/>
    </xf>
    <xf borderId="42" fillId="5" fontId="10" numFmtId="0" xfId="0" applyAlignment="1" applyBorder="1" applyFont="1">
      <alignment horizontal="left" vertical="center"/>
    </xf>
    <xf borderId="43" fillId="0" fontId="10" numFmtId="0" xfId="0" applyAlignment="1" applyBorder="1" applyFont="1">
      <alignment horizontal="center" vertical="center"/>
    </xf>
    <xf borderId="43" fillId="5" fontId="10" numFmtId="0" xfId="0" applyAlignment="1" applyBorder="1" applyFont="1">
      <alignment horizontal="center" vertical="center"/>
    </xf>
    <xf borderId="39" fillId="5" fontId="10" numFmtId="0" xfId="0" applyAlignment="1" applyBorder="1" applyFont="1">
      <alignment horizontal="center" vertical="center"/>
    </xf>
    <xf borderId="0" fillId="5" fontId="10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vertical="center"/>
    </xf>
    <xf borderId="39" fillId="5" fontId="34" numFmtId="0" xfId="0" applyAlignment="1" applyBorder="1" applyFont="1">
      <alignment vertical="center"/>
    </xf>
    <xf borderId="0" fillId="5" fontId="34" numFmtId="0" xfId="0" applyAlignment="1" applyBorder="1" applyFont="1">
      <alignment vertical="center"/>
    </xf>
    <xf borderId="13" fillId="10" fontId="13" numFmtId="0" xfId="0" applyAlignment="1" applyBorder="1" applyFont="1">
      <alignment horizontal="center" vertical="center"/>
    </xf>
    <xf borderId="37" fillId="5" fontId="17" numFmtId="164" xfId="0" applyAlignment="1" applyBorder="1" applyFont="1" applyNumberFormat="1">
      <alignment horizontal="center" vertical="center"/>
    </xf>
    <xf borderId="82" fillId="0" fontId="2" numFmtId="0" xfId="0" applyBorder="1" applyFont="1"/>
    <xf borderId="83" fillId="3" fontId="16" numFmtId="164" xfId="0" applyAlignment="1" applyBorder="1" applyFont="1" applyNumberFormat="1">
      <alignment horizontal="center" vertical="center"/>
    </xf>
    <xf borderId="43" fillId="0" fontId="0" numFmtId="0" xfId="0" applyAlignment="1" applyBorder="1" applyFont="1">
      <alignment horizontal="center" vertical="center"/>
    </xf>
    <xf borderId="43" fillId="5" fontId="41" numFmtId="0" xfId="0" applyAlignment="1" applyBorder="1" applyFont="1">
      <alignment horizontal="left"/>
    </xf>
    <xf borderId="43" fillId="5" fontId="10" numFmtId="0" xfId="0" applyAlignment="1" applyBorder="1" applyFont="1">
      <alignment horizontal="center" vertical="center"/>
    </xf>
    <xf borderId="33" fillId="5" fontId="10" numFmtId="0" xfId="0" applyAlignment="1" applyBorder="1" applyFont="1">
      <alignment vertical="center"/>
    </xf>
    <xf borderId="34" fillId="5" fontId="10" numFmtId="0" xfId="0" applyAlignment="1" applyBorder="1" applyFont="1">
      <alignment horizontal="center" vertical="center"/>
    </xf>
    <xf borderId="42" fillId="5" fontId="41" numFmtId="0" xfId="0" applyAlignment="1" applyBorder="1" applyFont="1">
      <alignment horizontal="left"/>
    </xf>
    <xf borderId="33" fillId="5" fontId="10" numFmtId="0" xfId="0" applyAlignment="1" applyBorder="1" applyFont="1">
      <alignment vertical="center"/>
    </xf>
    <xf borderId="34" fillId="0" fontId="1" numFmtId="0" xfId="0" applyAlignment="1" applyBorder="1" applyFont="1">
      <alignment/>
    </xf>
    <xf borderId="43" fillId="8" fontId="27" numFmtId="0" xfId="0" applyAlignment="1" applyBorder="1" applyFont="1">
      <alignment horizontal="center" vertical="center"/>
    </xf>
    <xf borderId="84" fillId="5" fontId="10" numFmtId="0" xfId="0" applyAlignment="1" applyBorder="1" applyFont="1">
      <alignment horizontal="left" vertical="center"/>
    </xf>
    <xf borderId="51" fillId="0" fontId="2" numFmtId="0" xfId="0" applyBorder="1" applyFont="1"/>
    <xf borderId="51" fillId="0" fontId="2" numFmtId="0" xfId="0" applyBorder="1" applyFont="1"/>
    <xf borderId="41" fillId="10" fontId="13" numFmtId="0" xfId="0" applyAlignment="1" applyBorder="1" applyFont="1">
      <alignment vertical="center"/>
    </xf>
    <xf borderId="0" fillId="10" fontId="10" numFmtId="0" xfId="0" applyAlignment="1" applyBorder="1" applyFont="1">
      <alignment horizontal="center" vertical="center"/>
    </xf>
    <xf borderId="45" fillId="3" fontId="24" numFmtId="0" xfId="0" applyAlignment="1" applyBorder="1" applyFont="1">
      <alignment vertical="center"/>
    </xf>
    <xf borderId="37" fillId="5" fontId="10" numFmtId="0" xfId="0" applyAlignment="1" applyBorder="1" applyFont="1">
      <alignment vertical="center"/>
    </xf>
    <xf borderId="39" fillId="3" fontId="24" numFmtId="0" xfId="0" applyAlignment="1" applyBorder="1" applyFont="1">
      <alignment horizontal="center" vertical="center"/>
    </xf>
    <xf borderId="38" fillId="5" fontId="10" numFmtId="0" xfId="0" applyAlignment="1" applyBorder="1" applyFont="1">
      <alignment horizontal="center" vertical="center"/>
    </xf>
    <xf borderId="38" fillId="3" fontId="27" numFmtId="0" xfId="0" applyAlignment="1" applyBorder="1" applyFont="1">
      <alignment horizontal="center" vertical="center"/>
    </xf>
    <xf borderId="38" fillId="8" fontId="27" numFmtId="0" xfId="0" applyAlignment="1" applyBorder="1" applyFont="1">
      <alignment horizontal="center" vertical="center"/>
    </xf>
    <xf borderId="38" fillId="3" fontId="10" numFmtId="0" xfId="0" applyAlignment="1" applyBorder="1" applyFont="1">
      <alignment horizontal="center" vertical="center"/>
    </xf>
    <xf borderId="0" fillId="5" fontId="0" numFmtId="0" xfId="0" applyAlignment="1" applyBorder="1" applyFont="1">
      <alignment horizontal="center" vertical="center"/>
    </xf>
    <xf borderId="39" fillId="3" fontId="10" numFmtId="0" xfId="0" applyAlignment="1" applyBorder="1" applyFont="1">
      <alignment horizontal="center" vertical="center"/>
    </xf>
    <xf borderId="40" fillId="3" fontId="10" numFmtId="0" xfId="0" applyAlignment="1" applyBorder="1" applyFont="1">
      <alignment horizontal="center" vertical="center"/>
    </xf>
    <xf borderId="37" fillId="5" fontId="10" numFmtId="0" xfId="0" applyAlignment="1" applyBorder="1" applyFont="1">
      <alignment horizontal="left" vertical="center"/>
    </xf>
    <xf borderId="38" fillId="0" fontId="10" numFmtId="0" xfId="0" applyAlignment="1" applyBorder="1" applyFont="1">
      <alignment horizontal="center" vertical="center"/>
    </xf>
    <xf borderId="81" fillId="8" fontId="13" numFmtId="0" xfId="0" applyAlignment="1" applyBorder="1" applyFont="1">
      <alignment horizontal="center" vertical="center"/>
    </xf>
    <xf borderId="47" fillId="8" fontId="10" numFmtId="0" xfId="0" applyAlignment="1" applyBorder="1" applyFont="1">
      <alignment horizontal="center" vertical="center"/>
    </xf>
    <xf borderId="47" fillId="8" fontId="27" numFmtId="0" xfId="0" applyAlignment="1" applyBorder="1" applyFont="1">
      <alignment horizontal="center" vertical="center"/>
    </xf>
    <xf borderId="47" fillId="8" fontId="27" numFmtId="0" xfId="0" applyAlignment="1" applyBorder="1" applyFont="1">
      <alignment horizontal="center" vertical="center"/>
    </xf>
    <xf borderId="47" fillId="8" fontId="10" numFmtId="0" xfId="0" applyAlignment="1" applyBorder="1" applyFont="1">
      <alignment horizontal="right" vertical="center"/>
    </xf>
    <xf borderId="47" fillId="8" fontId="10" numFmtId="0" xfId="0" applyAlignment="1" applyBorder="1" applyFont="1">
      <alignment horizontal="left" vertical="center"/>
    </xf>
    <xf borderId="85" fillId="0" fontId="2" numFmtId="0" xfId="0" applyBorder="1" applyFont="1"/>
    <xf borderId="0" fillId="5" fontId="28" numFmtId="0" xfId="0" applyAlignment="1" applyBorder="1" applyFont="1">
      <alignment horizontal="left" vertical="center"/>
    </xf>
    <xf borderId="0" fillId="5" fontId="42" numFmtId="0" xfId="0" applyAlignment="1" applyBorder="1" applyFont="1">
      <alignment horizontal="left" vertical="center"/>
    </xf>
    <xf borderId="0" fillId="5" fontId="13" numFmtId="0" xfId="0" applyAlignment="1" applyBorder="1" applyFont="1">
      <alignment horizontal="center" vertical="center"/>
    </xf>
    <xf borderId="33" fillId="5" fontId="10" numFmtId="0" xfId="0" applyAlignment="1" applyBorder="1" applyFont="1">
      <alignment horizontal="center" vertical="center"/>
    </xf>
    <xf borderId="19" fillId="3" fontId="43" numFmtId="0" xfId="0" applyAlignment="1" applyBorder="1" applyFont="1">
      <alignment horizontal="center" vertical="center"/>
    </xf>
    <xf borderId="20" fillId="0" fontId="2" numFmtId="0" xfId="0" applyBorder="1" applyFont="1"/>
    <xf borderId="33" fillId="13" fontId="17" numFmtId="0" xfId="0" applyAlignment="1" applyBorder="1" applyFill="1" applyFont="1">
      <alignment horizontal="center" vertical="center"/>
    </xf>
    <xf borderId="44" fillId="13" fontId="17" numFmtId="0" xfId="0" applyAlignment="1" applyBorder="1" applyFont="1">
      <alignment horizontal="center" vertical="center"/>
    </xf>
    <xf borderId="46" fillId="5" fontId="10" numFmtId="0" xfId="0" applyAlignment="1" applyBorder="1" applyFont="1">
      <alignment vertical="center"/>
    </xf>
    <xf borderId="41" fillId="0" fontId="2" numFmtId="0" xfId="0" applyBorder="1" applyFont="1"/>
    <xf borderId="34" fillId="0" fontId="26" numFmtId="0" xfId="0" applyAlignment="1" applyBorder="1" applyFont="1">
      <alignment/>
    </xf>
    <xf borderId="47" fillId="5" fontId="16" numFmtId="0" xfId="0" applyAlignment="1" applyBorder="1" applyFont="1">
      <alignment horizontal="center" vertical="center"/>
    </xf>
    <xf borderId="45" fillId="5" fontId="10" numFmtId="0" xfId="0" applyAlignment="1" applyBorder="1" applyFont="1">
      <alignment horizontal="center" vertical="center"/>
    </xf>
    <xf borderId="73" fillId="5" fontId="10" numFmtId="0" xfId="0" applyAlignment="1" applyBorder="1" applyFont="1">
      <alignment vertical="center"/>
    </xf>
    <xf borderId="81" fillId="8" fontId="16" numFmtId="0" xfId="0" applyAlignment="1" applyBorder="1" applyFont="1">
      <alignment horizontal="center" vertical="center"/>
    </xf>
    <xf borderId="41" fillId="5" fontId="10" numFmtId="0" xfId="0" applyAlignment="1" applyBorder="1" applyFont="1">
      <alignment vertical="center"/>
    </xf>
    <xf borderId="0" fillId="5" fontId="23" numFmtId="0" xfId="0" applyAlignment="1" applyBorder="1" applyFont="1">
      <alignment vertical="center"/>
    </xf>
    <xf borderId="47" fillId="5" fontId="13" numFmtId="0" xfId="0" applyAlignment="1" applyBorder="1" applyFont="1">
      <alignment horizontal="center" vertical="center"/>
    </xf>
    <xf borderId="19" fillId="3" fontId="10" numFmtId="0" xfId="0" applyAlignment="1" applyBorder="1" applyFont="1">
      <alignment vertical="center"/>
    </xf>
    <xf borderId="44" fillId="8" fontId="20" numFmtId="164" xfId="0" applyAlignment="1" applyBorder="1" applyFont="1" applyNumberFormat="1">
      <alignment horizontal="center" vertical="center"/>
    </xf>
    <xf borderId="40" fillId="3" fontId="20" numFmtId="164" xfId="0" applyAlignment="1" applyBorder="1" applyFont="1" applyNumberFormat="1">
      <alignment horizontal="center" vertical="center"/>
    </xf>
    <xf borderId="38" fillId="5" fontId="10" numFmtId="0" xfId="0" applyAlignment="1" applyBorder="1" applyFont="1">
      <alignment vertical="center"/>
    </xf>
    <xf borderId="43" fillId="5" fontId="12" numFmtId="0" xfId="0" applyAlignment="1" applyBorder="1" applyFont="1">
      <alignment horizontal="center" vertical="center"/>
    </xf>
    <xf borderId="43" fillId="5" fontId="12" numFmtId="164" xfId="0" applyAlignment="1" applyBorder="1" applyFont="1" applyNumberFormat="1">
      <alignment horizontal="center" vertical="center"/>
    </xf>
    <xf borderId="46" fillId="5" fontId="10" numFmtId="0" xfId="0" applyAlignment="1" applyBorder="1" applyFont="1">
      <alignment horizontal="center" vertical="center"/>
    </xf>
    <xf borderId="43" fillId="5" fontId="30" numFmtId="0" xfId="0" applyAlignment="1" applyBorder="1" applyFont="1">
      <alignment horizontal="center" vertical="center"/>
    </xf>
    <xf borderId="43" fillId="5" fontId="30" numFmtId="164" xfId="0" applyAlignment="1" applyBorder="1" applyFont="1" applyNumberFormat="1">
      <alignment horizontal="center" vertical="center"/>
    </xf>
    <xf borderId="38" fillId="5" fontId="12" numFmtId="0" xfId="0" applyAlignment="1" applyBorder="1" applyFont="1">
      <alignment horizontal="center" vertical="center"/>
    </xf>
    <xf borderId="73" fillId="5" fontId="10" numFmtId="0" xfId="0" applyAlignment="1" applyBorder="1" applyFont="1">
      <alignment horizontal="center" vertical="center"/>
    </xf>
    <xf borderId="34" fillId="5" fontId="10" numFmtId="164" xfId="0" applyAlignment="1" applyBorder="1" applyFont="1" applyNumberFormat="1">
      <alignment vertical="center"/>
    </xf>
    <xf borderId="41" fillId="5" fontId="17" numFmtId="0" xfId="0" applyAlignment="1" applyBorder="1" applyFont="1">
      <alignment horizontal="right" vertical="center"/>
    </xf>
    <xf borderId="0" fillId="3" fontId="17" numFmtId="0" xfId="0" applyAlignment="1" applyBorder="1" applyFont="1">
      <alignment horizontal="center" vertical="center"/>
    </xf>
    <xf borderId="54" fillId="8" fontId="17" numFmtId="164" xfId="0" applyAlignment="1" applyBorder="1" applyFont="1" applyNumberFormat="1">
      <alignment horizontal="center" vertical="center"/>
    </xf>
    <xf borderId="43" fillId="5" fontId="10" numFmtId="164" xfId="0" applyAlignment="1" applyBorder="1" applyFont="1" applyNumberFormat="1">
      <alignment vertical="center"/>
    </xf>
    <xf borderId="0" fillId="8" fontId="17" numFmtId="0" xfId="0" applyAlignment="1" applyBorder="1" applyFont="1">
      <alignment horizontal="center" vertical="center"/>
    </xf>
    <xf borderId="60" fillId="3" fontId="17" numFmtId="164" xfId="0" applyAlignment="1" applyBorder="1" applyFont="1" applyNumberFormat="1">
      <alignment horizontal="center" vertical="center"/>
    </xf>
    <xf borderId="60" fillId="8" fontId="17" numFmtId="164" xfId="0" applyAlignment="1" applyBorder="1" applyFont="1" applyNumberFormat="1">
      <alignment horizontal="center" vertical="center"/>
    </xf>
    <xf borderId="38" fillId="5" fontId="10" numFmtId="164" xfId="0" applyAlignment="1" applyBorder="1" applyFont="1" applyNumberFormat="1">
      <alignment vertical="center"/>
    </xf>
    <xf borderId="45" fillId="5" fontId="17" numFmtId="0" xfId="0" applyAlignment="1" applyBorder="1" applyFont="1">
      <alignment horizontal="right" vertical="center"/>
    </xf>
    <xf borderId="39" fillId="8" fontId="17" numFmtId="0" xfId="0" applyAlignment="1" applyBorder="1" applyFont="1">
      <alignment horizontal="center" vertical="center"/>
    </xf>
    <xf borderId="75" fillId="3" fontId="17" numFmtId="164" xfId="0" applyAlignment="1" applyBorder="1" applyFont="1" applyNumberFormat="1">
      <alignment horizontal="center" vertical="center"/>
    </xf>
    <xf borderId="34" fillId="5" fontId="27" numFmtId="0" xfId="0" applyAlignment="1" applyBorder="1" applyFont="1">
      <alignment horizontal="center" vertical="center"/>
    </xf>
    <xf borderId="33" fillId="14" fontId="10" numFmtId="0" xfId="0" applyAlignment="1" applyBorder="1" applyFill="1" applyFont="1">
      <alignment horizontal="left" vertical="center"/>
    </xf>
    <xf borderId="34" fillId="13" fontId="10" numFmtId="0" xfId="0" applyAlignment="1" applyBorder="1" applyFont="1">
      <alignment horizontal="center" vertical="center"/>
    </xf>
    <xf borderId="34" fillId="13" fontId="17" numFmtId="164" xfId="0" applyAlignment="1" applyBorder="1" applyFont="1" applyNumberFormat="1">
      <alignment horizontal="center" vertical="center"/>
    </xf>
    <xf borderId="34" fillId="13" fontId="17" numFmtId="0" xfId="0" applyAlignment="1" applyBorder="1" applyFont="1">
      <alignment horizontal="center" vertical="center"/>
    </xf>
    <xf borderId="41" fillId="5" fontId="17" numFmtId="0" xfId="0" applyAlignment="1" applyBorder="1" applyFont="1">
      <alignment vertical="center"/>
    </xf>
    <xf borderId="43" fillId="5" fontId="27" numFmtId="0" xfId="0" applyAlignment="1" applyBorder="1" applyFont="1">
      <alignment horizontal="center" vertical="center"/>
    </xf>
    <xf borderId="43" fillId="5" fontId="10" numFmtId="164" xfId="0" applyAlignment="1" applyBorder="1" applyFont="1" applyNumberFormat="1">
      <alignment horizontal="center" vertical="center"/>
    </xf>
    <xf borderId="42" fillId="5" fontId="10" numFmtId="0" xfId="0" applyAlignment="1" applyBorder="1" applyFont="1">
      <alignment horizontal="left" vertical="center"/>
    </xf>
    <xf borderId="33" fillId="5" fontId="10" numFmtId="0" xfId="0" applyAlignment="1" applyBorder="1" applyFont="1">
      <alignment horizontal="left" vertical="center"/>
    </xf>
    <xf borderId="45" fillId="5" fontId="17" numFmtId="0" xfId="0" applyAlignment="1" applyBorder="1" applyFont="1">
      <alignment vertical="center"/>
    </xf>
    <xf borderId="39" fillId="5" fontId="10" numFmtId="0" xfId="0" applyAlignment="1" applyBorder="1" applyFont="1">
      <alignment horizontal="left" vertical="center"/>
    </xf>
    <xf borderId="38" fillId="5" fontId="2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.5"/>
    <col customWidth="1" min="2" max="2" width="3.88"/>
    <col customWidth="1" min="3" max="4" width="3.5"/>
    <col customWidth="1" min="5" max="5" width="5.13"/>
    <col customWidth="1" min="6" max="6" width="3.5"/>
    <col customWidth="1" min="7" max="8" width="4.25"/>
    <col customWidth="1" min="9" max="9" width="0.63"/>
    <col customWidth="1" min="10" max="10" width="5.63"/>
    <col customWidth="1" min="11" max="11" width="4.88"/>
    <col customWidth="1" min="12" max="12" width="4.38"/>
    <col customWidth="1" min="13" max="13" width="14.63"/>
    <col customWidth="1" min="14" max="14" width="7.88"/>
    <col customWidth="1" min="15" max="18" width="5.0"/>
    <col customWidth="1" min="19" max="19" width="0.63"/>
    <col customWidth="1" min="20" max="21" width="4.25"/>
    <col customWidth="1" min="22" max="22" width="3.13"/>
    <col customWidth="1" min="23" max="23" width="9.13"/>
    <col customWidth="1" min="24" max="24" width="8.13"/>
    <col customWidth="1" min="25" max="25" width="7.5"/>
    <col customWidth="1" min="26" max="26" width="4.5"/>
    <col customWidth="1" min="27" max="27" width="5.38"/>
    <col customWidth="1" min="28" max="28" width="4.88"/>
    <col customWidth="1" min="29" max="29" width="5.63"/>
    <col customWidth="1" min="30" max="30" width="4.63"/>
    <col customWidth="1" min="31" max="32" width="3.88"/>
    <col customWidth="1" min="33" max="41" width="3.13"/>
  </cols>
  <sheetData>
    <row r="1" ht="19.5" customHeight="1">
      <c r="A1" s="12" t="s">
        <v>4</v>
      </c>
      <c r="B1" s="14"/>
      <c r="C1" s="16" t="s">
        <v>8</v>
      </c>
      <c r="D1" s="18"/>
      <c r="E1" s="18"/>
      <c r="F1" s="18"/>
      <c r="G1" s="18"/>
      <c r="H1" s="23"/>
      <c r="I1" s="12" t="s">
        <v>16</v>
      </c>
      <c r="J1" s="22"/>
      <c r="K1" s="14"/>
      <c r="L1" s="28"/>
      <c r="M1" s="30" t="s">
        <v>25</v>
      </c>
      <c r="N1" s="18"/>
      <c r="O1" s="18"/>
      <c r="P1" s="23"/>
      <c r="Q1" s="32" t="s">
        <v>26</v>
      </c>
      <c r="R1" s="14"/>
      <c r="S1" s="34"/>
      <c r="T1" s="36">
        <v>340.0</v>
      </c>
      <c r="U1" s="37"/>
      <c r="V1" s="39"/>
      <c r="W1" s="42" t="s">
        <v>27</v>
      </c>
      <c r="X1" s="44"/>
      <c r="Y1" s="44"/>
      <c r="Z1" s="44"/>
      <c r="AA1" s="44"/>
      <c r="AB1" s="44"/>
      <c r="AC1" s="44"/>
      <c r="AD1" s="44"/>
      <c r="AE1" s="44"/>
      <c r="AF1" s="46"/>
      <c r="AG1" s="52"/>
      <c r="AH1" s="52"/>
      <c r="AI1" s="52"/>
      <c r="AJ1" s="52"/>
      <c r="AK1" s="52"/>
      <c r="AL1" s="52"/>
      <c r="AM1" s="52"/>
      <c r="AN1" s="52"/>
      <c r="AO1" s="52"/>
    </row>
    <row r="2" ht="19.5" customHeight="1">
      <c r="A2" s="28" t="s">
        <v>34</v>
      </c>
      <c r="B2" s="30">
        <v>173.0</v>
      </c>
      <c r="C2" s="18"/>
      <c r="D2" s="23"/>
      <c r="E2" s="56" t="s">
        <v>36</v>
      </c>
      <c r="F2" s="58">
        <v>60.0</v>
      </c>
      <c r="G2" s="63"/>
      <c r="H2" s="28" t="s">
        <v>40</v>
      </c>
      <c r="I2" s="67"/>
      <c r="J2" s="30">
        <v>1.0</v>
      </c>
      <c r="K2" s="23"/>
      <c r="L2" s="52"/>
      <c r="M2" s="28" t="s">
        <v>42</v>
      </c>
      <c r="N2" s="58">
        <v>36.0</v>
      </c>
      <c r="O2" s="63"/>
      <c r="P2" s="32" t="s">
        <v>43</v>
      </c>
      <c r="Q2" s="22"/>
      <c r="R2" s="14"/>
      <c r="S2" s="34"/>
      <c r="T2" s="72">
        <f>(T1-F60-M60+P60-T60)</f>
        <v>13</v>
      </c>
      <c r="U2" s="63"/>
      <c r="V2" s="52"/>
      <c r="W2" s="74" t="s">
        <v>45</v>
      </c>
      <c r="X2" s="76"/>
      <c r="Y2" s="78" t="s">
        <v>46</v>
      </c>
      <c r="Z2" s="80" t="s">
        <v>47</v>
      </c>
      <c r="AA2" s="14"/>
      <c r="AB2" s="82" t="s">
        <v>48</v>
      </c>
      <c r="AC2" s="76"/>
      <c r="AD2" s="78" t="s">
        <v>49</v>
      </c>
      <c r="AE2" s="83" t="s">
        <v>50</v>
      </c>
      <c r="AF2" s="84" t="s">
        <v>51</v>
      </c>
      <c r="AG2" s="52"/>
      <c r="AH2" s="52"/>
      <c r="AI2" s="52"/>
      <c r="AJ2" s="52"/>
      <c r="AK2" s="52"/>
      <c r="AL2" s="52"/>
      <c r="AM2" s="52"/>
      <c r="AN2" s="52"/>
      <c r="AO2" s="52"/>
    </row>
    <row r="3" ht="19.5" customHeight="1">
      <c r="A3" s="85" t="s">
        <v>52</v>
      </c>
      <c r="B3" s="86" t="s">
        <v>53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23"/>
      <c r="V3" s="52"/>
      <c r="W3" s="88" t="str">
        <f>IF(A75=0," ",A75)</f>
        <v>십자궁</v>
      </c>
      <c r="X3" s="89"/>
      <c r="Y3" s="90" t="str">
        <f>IF(A75=0," ",J75)</f>
        <v>찌르기</v>
      </c>
      <c r="Z3" s="91" t="str">
        <f>IF(W3=" "," ",IF($Y3="휘두르기",VLOOKUP($G$18,'참조 테이블'!$C$2:$P$101,13,FALSE),IF(Y3="고정",K75,VLOOKUP($E$18,'참조 테이블'!$B$2:$P$101,12,FALSE))))</f>
        <v>1d</v>
      </c>
      <c r="AA3" s="92">
        <f>IF(W3=" "," ",IF($Y3="휘두르기",VLOOKUP($G$18,'참조 테이블'!$C$2:$P$101,14,FALSE)+K75,IF(Y3="고정",0,VLOOKUP($E$18,'참조 테이블'!$B$2:$P$101,13,FALSE)+K75)))</f>
        <v>3</v>
      </c>
      <c r="AB3" s="93" t="str">
        <f>IF(A75=0," ",L75)</f>
        <v>꿰기</v>
      </c>
      <c r="AC3" s="89"/>
      <c r="AD3" s="94">
        <f>IF(A75=0," ",IF(Y3="고정",G75,MID(G75,2,10)*($A$6+$C$15)))</f>
        <v>220</v>
      </c>
      <c r="AE3" s="95">
        <f>IF(A75=0," ",IF(Y3="고정",H75,MID(H75,2,10)*($A$6+$C$15)))</f>
        <v>275</v>
      </c>
      <c r="AF3" s="96">
        <f>IF(W3=" "," ",VLOOKUP(E75,$M$31:$R$58,6,FALSE))</f>
        <v>14</v>
      </c>
      <c r="AG3" s="52"/>
      <c r="AH3" s="52"/>
      <c r="AI3" s="52"/>
      <c r="AJ3" s="52"/>
      <c r="AK3" s="52"/>
      <c r="AL3" s="52"/>
      <c r="AM3" s="52"/>
      <c r="AN3" s="52"/>
      <c r="AO3" s="52"/>
    </row>
    <row r="4" ht="6.75" customHeight="1">
      <c r="A4" s="34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</row>
    <row r="5" ht="19.5" customHeight="1">
      <c r="A5" s="102" t="s">
        <v>55</v>
      </c>
      <c r="B5" s="104"/>
      <c r="C5" s="102" t="s">
        <v>64</v>
      </c>
      <c r="D5" s="104"/>
      <c r="E5" s="102" t="s">
        <v>65</v>
      </c>
      <c r="F5" s="104"/>
      <c r="G5" s="102" t="s">
        <v>66</v>
      </c>
      <c r="H5" s="104"/>
      <c r="I5" s="52"/>
      <c r="J5" s="106" t="s">
        <v>67</v>
      </c>
      <c r="K5" s="52"/>
      <c r="L5" s="52"/>
      <c r="M5" s="52"/>
      <c r="N5" s="52"/>
      <c r="O5" s="52"/>
      <c r="P5" s="52"/>
      <c r="Q5" s="52"/>
      <c r="R5" s="107" t="s">
        <v>68</v>
      </c>
      <c r="S5" s="52"/>
      <c r="T5" s="52"/>
      <c r="U5" s="52"/>
      <c r="V5" s="52"/>
      <c r="W5" s="106" t="s">
        <v>69</v>
      </c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</row>
    <row r="6" ht="19.5" customHeight="1">
      <c r="A6" s="109">
        <v>11.0</v>
      </c>
      <c r="B6" s="110"/>
      <c r="C6" s="109">
        <v>14.0</v>
      </c>
      <c r="D6" s="110"/>
      <c r="E6" s="109">
        <v>12.0</v>
      </c>
      <c r="F6" s="110"/>
      <c r="G6" s="109">
        <v>10.0</v>
      </c>
      <c r="H6" s="110"/>
      <c r="I6" s="116"/>
      <c r="J6" s="119" t="s">
        <v>72</v>
      </c>
      <c r="K6" s="44"/>
      <c r="L6" s="44"/>
      <c r="M6" s="44"/>
      <c r="N6" s="44"/>
      <c r="O6" s="44"/>
      <c r="P6" s="44"/>
      <c r="Q6" s="44"/>
      <c r="R6" s="98"/>
      <c r="S6" s="100"/>
      <c r="T6" s="122" t="s">
        <v>76</v>
      </c>
      <c r="U6" s="46"/>
      <c r="V6" s="52"/>
      <c r="W6" s="42" t="s">
        <v>79</v>
      </c>
      <c r="X6" s="44"/>
      <c r="Y6" s="44"/>
      <c r="Z6" s="44"/>
      <c r="AA6" s="44"/>
      <c r="AB6" s="44"/>
      <c r="AC6" s="44"/>
      <c r="AD6" s="44"/>
      <c r="AE6" s="46"/>
      <c r="AF6" s="123"/>
      <c r="AG6" s="123"/>
      <c r="AH6" s="106"/>
      <c r="AI6" s="123"/>
      <c r="AJ6" s="123"/>
      <c r="AK6" s="123"/>
      <c r="AL6" s="123"/>
      <c r="AM6" s="123"/>
      <c r="AN6" s="123"/>
      <c r="AO6" s="52"/>
    </row>
    <row r="7" ht="19.5" customHeight="1">
      <c r="A7" s="124"/>
      <c r="B7" s="125"/>
      <c r="C7" s="124"/>
      <c r="D7" s="125"/>
      <c r="E7" s="124"/>
      <c r="F7" s="125"/>
      <c r="G7" s="124"/>
      <c r="H7" s="125"/>
      <c r="I7" s="126"/>
      <c r="J7" s="127" t="s">
        <v>86</v>
      </c>
      <c r="K7" s="128"/>
      <c r="L7" s="128"/>
      <c r="M7" s="128"/>
      <c r="N7" s="128"/>
      <c r="O7" s="128"/>
      <c r="P7" s="128"/>
      <c r="Q7" s="128"/>
      <c r="R7" s="76"/>
      <c r="S7" s="52"/>
      <c r="T7" s="129">
        <v>0.0</v>
      </c>
      <c r="U7" s="130"/>
      <c r="V7" s="52"/>
      <c r="W7" s="74" t="s">
        <v>45</v>
      </c>
      <c r="X7" s="76"/>
      <c r="Y7" s="78" t="s">
        <v>46</v>
      </c>
      <c r="Z7" s="80" t="s">
        <v>47</v>
      </c>
      <c r="AA7" s="14"/>
      <c r="AB7" s="82" t="s">
        <v>48</v>
      </c>
      <c r="AC7" s="76"/>
      <c r="AD7" s="78" t="s">
        <v>49</v>
      </c>
      <c r="AE7" s="131" t="s">
        <v>51</v>
      </c>
      <c r="AF7" s="123"/>
      <c r="AG7" s="123"/>
      <c r="AH7" s="123"/>
      <c r="AI7" s="123"/>
      <c r="AJ7" s="123"/>
      <c r="AK7" s="123"/>
      <c r="AL7" s="123"/>
      <c r="AM7" s="123"/>
      <c r="AN7" s="123"/>
      <c r="AO7" s="52"/>
    </row>
    <row r="8" ht="19.5" customHeight="1">
      <c r="A8" s="132">
        <f>(A6-10)*10</f>
        <v>10</v>
      </c>
      <c r="B8" s="98"/>
      <c r="C8" s="132">
        <f>(C6-10)*20</f>
        <v>80</v>
      </c>
      <c r="D8" s="98"/>
      <c r="E8" s="132">
        <f>(E6-10)*20</f>
        <v>40</v>
      </c>
      <c r="F8" s="98"/>
      <c r="G8" s="132">
        <f>(G6-10)*10</f>
        <v>0</v>
      </c>
      <c r="H8" s="98"/>
      <c r="I8" s="126"/>
      <c r="J8" s="133" t="s">
        <v>103</v>
      </c>
      <c r="K8" s="112"/>
      <c r="L8" s="112"/>
      <c r="M8" s="112"/>
      <c r="N8" s="112"/>
      <c r="O8" s="112"/>
      <c r="P8" s="112"/>
      <c r="Q8" s="112"/>
      <c r="R8" s="113"/>
      <c r="S8" s="52"/>
      <c r="T8" s="134">
        <v>1.0</v>
      </c>
      <c r="U8" s="135"/>
      <c r="V8" s="52"/>
      <c r="W8" s="136" t="str">
        <f t="shared" ref="W8:W12" si="1">IF(A64=0," ",A64)</f>
        <v>대형 단도</v>
      </c>
      <c r="X8" s="113"/>
      <c r="Y8" s="137" t="str">
        <f t="shared" ref="Y8:Y12" si="2">IF(A64=0," ",J64)</f>
        <v>휘두르기</v>
      </c>
      <c r="Z8" s="138" t="str">
        <f>IF(W8=" "," ",IF($Y8="휘두르기",VLOOKUP($G$18,'참조 테이블'!$C$2:$P$101,13,FALSE),IF(Y8="고정",K64,VLOOKUP($E$18,'참조 테이블'!$B$2:$P$101,12,FALSE))))</f>
        <v>1d</v>
      </c>
      <c r="AA8" s="87">
        <f>IF(W8=" "," ",IF($Y8="휘두르기",VLOOKUP($G$18,'참조 테이블'!$C$2:$P$101,14,FALSE)+K64,IF(Y8="고정",0,VLOOKUP($E$18,'참조 테이블'!$B$2:$P$101,13,FALSE)+K64)))</f>
        <v>-1</v>
      </c>
      <c r="AB8" s="139" t="str">
        <f t="shared" ref="AB8:AB12" si="3">IF(A64=0," ",L64)</f>
        <v>베기</v>
      </c>
      <c r="AC8" s="113"/>
      <c r="AD8" s="140" t="str">
        <f t="shared" ref="AD8:AD12" si="4">IF(A64=0," ",M64)</f>
        <v>c,1</v>
      </c>
      <c r="AE8" s="141">
        <f t="shared" ref="AE8:AE12" si="5">IF(W8=" "," ",VLOOKUP(H64,$M$31:$R$58,6,FALSE))</f>
        <v>15</v>
      </c>
      <c r="AF8" s="123"/>
      <c r="AG8" s="123"/>
      <c r="AH8" s="123"/>
      <c r="AI8" s="123"/>
      <c r="AJ8" s="123"/>
      <c r="AK8" s="123"/>
      <c r="AL8" s="123"/>
      <c r="AM8" s="123"/>
      <c r="AN8" s="123"/>
      <c r="AO8" s="52"/>
    </row>
    <row r="9" ht="19.5" customHeight="1">
      <c r="A9" s="102" t="s">
        <v>113</v>
      </c>
      <c r="B9" s="104"/>
      <c r="C9" s="142" t="s">
        <v>114</v>
      </c>
      <c r="D9" s="104"/>
      <c r="E9" s="142" t="s">
        <v>115</v>
      </c>
      <c r="F9" s="104"/>
      <c r="G9" s="102" t="s">
        <v>116</v>
      </c>
      <c r="H9" s="104"/>
      <c r="I9" s="126"/>
      <c r="J9" s="133" t="s">
        <v>117</v>
      </c>
      <c r="K9" s="112"/>
      <c r="L9" s="112"/>
      <c r="M9" s="112"/>
      <c r="N9" s="112"/>
      <c r="O9" s="112"/>
      <c r="P9" s="112"/>
      <c r="Q9" s="112"/>
      <c r="R9" s="113"/>
      <c r="S9" s="52"/>
      <c r="T9" s="134">
        <v>6.0</v>
      </c>
      <c r="U9" s="135"/>
      <c r="V9" s="52"/>
      <c r="W9" s="136" t="str">
        <f t="shared" si="1"/>
        <v>대형 단도</v>
      </c>
      <c r="X9" s="113"/>
      <c r="Y9" s="137" t="str">
        <f t="shared" si="2"/>
        <v>찌르기</v>
      </c>
      <c r="Z9" s="138" t="str">
        <f>IF(W9=" "," ",IF($Y9="휘두르기",VLOOKUP($G$18,'참조 테이블'!$C$2:$P$101,13,FALSE),IF(Y9="고정",K65,VLOOKUP($E$18,'참조 테이블'!$B$2:$P$101,12,FALSE))))</f>
        <v>1d</v>
      </c>
      <c r="AA9" s="87">
        <f>IF(W9=" "," ",IF($Y9="휘두르기",VLOOKUP($G$18,'참조 테이블'!$C$2:$P$101,14,FALSE)+K65,IF(Y9="고정",0,VLOOKUP($E$18,'참조 테이블'!$B$2:$P$101,13,FALSE)+K65)))</f>
        <v>-1</v>
      </c>
      <c r="AB9" s="139" t="str">
        <f t="shared" si="3"/>
        <v>꿰기</v>
      </c>
      <c r="AC9" s="113"/>
      <c r="AD9" s="140" t="str">
        <f t="shared" si="4"/>
        <v>c</v>
      </c>
      <c r="AE9" s="141">
        <f t="shared" si="5"/>
        <v>15</v>
      </c>
      <c r="AF9" s="123"/>
      <c r="AG9" s="123"/>
      <c r="AH9" s="123"/>
      <c r="AI9" s="123"/>
      <c r="AJ9" s="123"/>
      <c r="AK9" s="123"/>
      <c r="AL9" s="123"/>
      <c r="AM9" s="123"/>
      <c r="AN9" s="123"/>
      <c r="AO9" s="52"/>
    </row>
    <row r="10" ht="19.5" customHeight="1">
      <c r="A10" s="109">
        <f>(A6)</f>
        <v>11</v>
      </c>
      <c r="B10" s="110"/>
      <c r="C10" s="109">
        <f>(E6)</f>
        <v>12</v>
      </c>
      <c r="D10" s="110"/>
      <c r="E10" s="109">
        <f>(E6)+2</f>
        <v>14</v>
      </c>
      <c r="F10" s="110"/>
      <c r="G10" s="109">
        <f>G6</f>
        <v>10</v>
      </c>
      <c r="H10" s="110"/>
      <c r="I10" s="126"/>
      <c r="J10" s="133" t="s">
        <v>127</v>
      </c>
      <c r="K10" s="112"/>
      <c r="L10" s="112"/>
      <c r="M10" s="112"/>
      <c r="N10" s="112"/>
      <c r="O10" s="112"/>
      <c r="P10" s="112"/>
      <c r="Q10" s="112"/>
      <c r="R10" s="113"/>
      <c r="S10" s="52"/>
      <c r="T10" s="134">
        <v>3.0</v>
      </c>
      <c r="U10" s="135"/>
      <c r="V10" s="52"/>
      <c r="W10" s="136" t="str">
        <f t="shared" si="1"/>
        <v>+1 킨 숏소드</v>
      </c>
      <c r="X10" s="113"/>
      <c r="Y10" s="137" t="str">
        <f t="shared" si="2"/>
        <v>휘두르기</v>
      </c>
      <c r="Z10" s="138" t="str">
        <f>IF(W10=" "," ",IF($Y10="휘두르기",VLOOKUP($G$18,'참조 테이블'!$C$2:$P$101,13,FALSE),IF(Y10="고정",K66,VLOOKUP($E$18,'참조 테이블'!$B$2:$P$101,12,FALSE))))</f>
        <v>1d</v>
      </c>
      <c r="AA10" s="87">
        <f>IF(W10=" "," ",IF($Y10="휘두르기",VLOOKUP($G$18,'참조 테이블'!$C$2:$P$101,14,FALSE)+K66,IF(Y10="고정",0,VLOOKUP($E$18,'참조 테이블'!$B$2:$P$101,13,FALSE)+K66)))</f>
        <v>4</v>
      </c>
      <c r="AB10" s="139" t="str">
        <f t="shared" si="3"/>
        <v>베기(2)</v>
      </c>
      <c r="AC10" s="113"/>
      <c r="AD10" s="140">
        <f t="shared" si="4"/>
        <v>1</v>
      </c>
      <c r="AE10" s="141" t="str">
        <f t="shared" si="5"/>
        <v>#VALUE!</v>
      </c>
      <c r="AF10" s="123"/>
      <c r="AG10" s="123"/>
      <c r="AH10" s="123"/>
      <c r="AI10" s="123"/>
      <c r="AJ10" s="123"/>
      <c r="AK10" s="123"/>
      <c r="AL10" s="123"/>
      <c r="AM10" s="123"/>
      <c r="AN10" s="123"/>
      <c r="AO10" s="52"/>
    </row>
    <row r="11" ht="19.5" customHeight="1">
      <c r="A11" s="124"/>
      <c r="B11" s="125"/>
      <c r="C11" s="124"/>
      <c r="D11" s="125"/>
      <c r="E11" s="124"/>
      <c r="F11" s="125"/>
      <c r="G11" s="124"/>
      <c r="H11" s="125"/>
      <c r="I11" s="126"/>
      <c r="J11" s="133" t="s">
        <v>136</v>
      </c>
      <c r="K11" s="112"/>
      <c r="L11" s="112"/>
      <c r="M11" s="112"/>
      <c r="N11" s="112"/>
      <c r="O11" s="112"/>
      <c r="P11" s="112"/>
      <c r="Q11" s="112"/>
      <c r="R11" s="113"/>
      <c r="S11" s="52"/>
      <c r="T11" s="134">
        <v>2.0</v>
      </c>
      <c r="U11" s="135"/>
      <c r="V11" s="52"/>
      <c r="W11" s="136" t="str">
        <f t="shared" si="1"/>
        <v>+1 킨 숏소드</v>
      </c>
      <c r="X11" s="113"/>
      <c r="Y11" s="137" t="str">
        <f t="shared" si="2"/>
        <v>찌르기</v>
      </c>
      <c r="Z11" s="138" t="str">
        <f>IF(W11=" "," ",IF($Y11="휘두르기",VLOOKUP($G$18,'참조 테이블'!$C$2:$P$101,13,FALSE),IF(Y11="고정",K67,VLOOKUP($E$18,'참조 테이블'!$B$2:$P$101,12,FALSE))))</f>
        <v>1d</v>
      </c>
      <c r="AA11" s="87">
        <f>IF(W11=" "," ",IF($Y11="휘두르기",VLOOKUP($G$18,'참조 테이블'!$C$2:$P$101,14,FALSE)+K67,IF(Y11="고정",0,VLOOKUP($E$18,'참조 테이블'!$B$2:$P$101,13,FALSE)+K67)))</f>
        <v>2</v>
      </c>
      <c r="AB11" s="139" t="str">
        <f t="shared" si="3"/>
        <v>꿰기(2)</v>
      </c>
      <c r="AC11" s="113"/>
      <c r="AD11" s="140">
        <f t="shared" si="4"/>
        <v>1</v>
      </c>
      <c r="AE11" s="141" t="str">
        <f t="shared" si="5"/>
        <v>#VALUE!</v>
      </c>
      <c r="AF11" s="123"/>
      <c r="AG11" s="123"/>
      <c r="AH11" s="123"/>
      <c r="AI11" s="123"/>
      <c r="AJ11" s="123"/>
      <c r="AK11" s="123"/>
      <c r="AL11" s="123"/>
      <c r="AM11" s="123"/>
      <c r="AN11" s="123"/>
      <c r="AO11" s="52"/>
    </row>
    <row r="12" ht="19.5" customHeight="1">
      <c r="A12" s="143">
        <f>(A10-A6)*2</f>
        <v>0</v>
      </c>
      <c r="B12" s="14"/>
      <c r="C12" s="143">
        <f>(C10-E6)*5</f>
        <v>0</v>
      </c>
      <c r="D12" s="14"/>
      <c r="E12" s="143">
        <f>(E10-E6)*5</f>
        <v>10</v>
      </c>
      <c r="F12" s="14"/>
      <c r="G12" s="143">
        <f>(G10-G6)*3</f>
        <v>0</v>
      </c>
      <c r="H12" s="14"/>
      <c r="I12" s="126"/>
      <c r="J12" s="144"/>
      <c r="K12" s="145"/>
      <c r="L12" s="145"/>
      <c r="M12" s="145"/>
      <c r="N12" s="145"/>
      <c r="O12" s="145"/>
      <c r="P12" s="145"/>
      <c r="Q12" s="145"/>
      <c r="R12" s="104"/>
      <c r="S12" s="146"/>
      <c r="T12" s="147"/>
      <c r="U12" s="148"/>
      <c r="V12" s="52"/>
      <c r="W12" s="88" t="str">
        <f t="shared" si="1"/>
        <v> </v>
      </c>
      <c r="X12" s="89"/>
      <c r="Y12" s="90" t="str">
        <f t="shared" si="2"/>
        <v> </v>
      </c>
      <c r="Z12" s="91" t="str">
        <f>IF(W12=" "," ",IF($Y12="휘두르기",VLOOKUP($G$18,'참조 테이블'!$C$2:$P$101,13,FALSE),IF(Y12="고정",K68,VLOOKUP($E$18,'참조 테이블'!$B$2:$P$101,12,FALSE))))</f>
        <v> </v>
      </c>
      <c r="AA12" s="92" t="str">
        <f>IF(W12=" "," ",IF($Y12="휘두르기",VLOOKUP($G$18,'참조 테이블'!$C$2:$P$101,14,FALSE)+K68,IF(Y12="고정",0,VLOOKUP($E$18,'참조 테이블'!$B$2:$P$101,13,FALSE)+K68)))</f>
        <v> </v>
      </c>
      <c r="AB12" s="93" t="str">
        <f t="shared" si="3"/>
        <v> </v>
      </c>
      <c r="AC12" s="89"/>
      <c r="AD12" s="94" t="str">
        <f t="shared" si="4"/>
        <v> </v>
      </c>
      <c r="AE12" s="96" t="str">
        <f t="shared" si="5"/>
        <v> </v>
      </c>
      <c r="AF12" s="123"/>
      <c r="AG12" s="123"/>
      <c r="AH12" s="123"/>
      <c r="AI12" s="123"/>
      <c r="AJ12" s="123"/>
      <c r="AK12" s="123"/>
      <c r="AL12" s="123"/>
      <c r="AM12" s="123"/>
      <c r="AN12" s="123"/>
      <c r="AO12" s="52"/>
    </row>
    <row r="13" ht="6.75" customHeight="1">
      <c r="A13" s="123"/>
      <c r="B13" s="123"/>
      <c r="C13" s="123"/>
      <c r="D13" s="123"/>
      <c r="E13" s="123"/>
      <c r="F13" s="123"/>
      <c r="G13" s="123"/>
      <c r="H13" s="123"/>
      <c r="I13" s="126"/>
      <c r="J13" s="150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2"/>
      <c r="V13" s="52"/>
      <c r="W13" s="106" t="s">
        <v>154</v>
      </c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</row>
    <row r="14" ht="19.5" customHeight="1">
      <c r="A14" s="153" t="s">
        <v>155</v>
      </c>
      <c r="B14" s="46"/>
      <c r="C14" s="153" t="s">
        <v>157</v>
      </c>
      <c r="D14" s="46"/>
      <c r="E14" s="123"/>
      <c r="F14" s="123"/>
      <c r="G14" s="123"/>
      <c r="H14" s="123"/>
      <c r="I14" s="126"/>
      <c r="J14" s="154" t="s">
        <v>158</v>
      </c>
      <c r="K14" s="155">
        <v>3.0</v>
      </c>
      <c r="L14" s="156"/>
      <c r="M14" s="156"/>
      <c r="N14" s="156"/>
      <c r="O14" s="156"/>
      <c r="P14" s="156"/>
      <c r="Q14" s="156"/>
      <c r="R14" s="157"/>
      <c r="S14" s="158"/>
      <c r="T14" s="159"/>
      <c r="U14" s="160"/>
      <c r="V14" s="52"/>
      <c r="W14" s="161" t="s">
        <v>168</v>
      </c>
      <c r="X14" s="156"/>
      <c r="Y14" s="156"/>
      <c r="Z14" s="156"/>
      <c r="AA14" s="160"/>
      <c r="AB14" s="161" t="s">
        <v>170</v>
      </c>
      <c r="AC14" s="156"/>
      <c r="AD14" s="156"/>
      <c r="AE14" s="160"/>
      <c r="AF14" s="52"/>
      <c r="AG14" s="52"/>
      <c r="AH14" s="52"/>
      <c r="AI14" s="52"/>
      <c r="AJ14" s="52"/>
      <c r="AK14" s="52"/>
      <c r="AL14" s="52"/>
      <c r="AM14" s="52"/>
      <c r="AN14" s="52"/>
      <c r="AO14" s="52"/>
    </row>
    <row r="15" ht="19.5" customHeight="1">
      <c r="A15" s="162">
        <v>0.0</v>
      </c>
      <c r="B15" s="108"/>
      <c r="C15" s="162">
        <v>0.0</v>
      </c>
      <c r="D15" s="108"/>
      <c r="E15" s="52"/>
      <c r="F15" s="52"/>
      <c r="G15" s="52"/>
      <c r="H15" s="52"/>
      <c r="I15" s="126"/>
      <c r="J15" s="163" t="s">
        <v>172</v>
      </c>
      <c r="K15" s="22"/>
      <c r="L15" s="22"/>
      <c r="M15" s="22"/>
      <c r="N15" s="22"/>
      <c r="O15" s="22"/>
      <c r="P15" s="22"/>
      <c r="Q15" s="22"/>
      <c r="R15" s="14"/>
      <c r="S15" s="164"/>
      <c r="T15" s="165" t="s">
        <v>76</v>
      </c>
      <c r="U15" s="166"/>
      <c r="V15" s="52"/>
      <c r="W15" s="167" t="s">
        <v>113</v>
      </c>
      <c r="X15" s="168">
        <f>(A10/2)</f>
        <v>5.5</v>
      </c>
      <c r="Y15" s="169"/>
      <c r="Z15" s="170">
        <f>ROUNDUP((A10/3),0)</f>
        <v>4</v>
      </c>
      <c r="AA15" s="166"/>
      <c r="AB15" s="171" t="s">
        <v>176</v>
      </c>
      <c r="AC15" s="172" t="s">
        <v>177</v>
      </c>
      <c r="AD15" s="173">
        <f>AB16+AC16</f>
        <v>9</v>
      </c>
      <c r="AE15" s="174"/>
      <c r="AF15" s="52"/>
      <c r="AG15" s="52"/>
      <c r="AH15" s="52"/>
      <c r="AI15" s="52"/>
      <c r="AJ15" s="52"/>
      <c r="AK15" s="52"/>
      <c r="AL15" s="52"/>
      <c r="AM15" s="52"/>
      <c r="AN15" s="52"/>
      <c r="AO15" s="52"/>
    </row>
    <row r="16" ht="19.5" customHeight="1">
      <c r="A16" s="153" t="s">
        <v>180</v>
      </c>
      <c r="B16" s="46"/>
      <c r="C16" s="175" t="s">
        <v>181</v>
      </c>
      <c r="D16" s="98"/>
      <c r="E16" s="176" t="s">
        <v>46</v>
      </c>
      <c r="F16" s="33"/>
      <c r="G16" s="33"/>
      <c r="H16" s="35"/>
      <c r="I16" s="126"/>
      <c r="J16" s="127" t="s">
        <v>189</v>
      </c>
      <c r="K16" s="128"/>
      <c r="L16" s="128"/>
      <c r="M16" s="128"/>
      <c r="N16" s="128"/>
      <c r="O16" s="128"/>
      <c r="P16" s="128"/>
      <c r="Q16" s="128"/>
      <c r="R16" s="76"/>
      <c r="S16" s="52"/>
      <c r="T16" s="177">
        <v>0.0</v>
      </c>
      <c r="U16" s="108"/>
      <c r="V16" s="52"/>
      <c r="W16" s="178" t="s">
        <v>58</v>
      </c>
      <c r="X16" s="179" t="s">
        <v>195</v>
      </c>
      <c r="Y16" s="180"/>
      <c r="Z16" s="181" t="s">
        <v>196</v>
      </c>
      <c r="AA16" s="108"/>
      <c r="AB16" s="182">
        <f>IF(T64&lt;=D24,G24,IF(T64&lt;=D25,G25,IF(T64&lt;=D26,G26,IF(T64&lt;=D27,G27,IF(T64&lt;=D28,G28,)))))</f>
        <v>7</v>
      </c>
      <c r="AC16" s="183">
        <v>2.0</v>
      </c>
      <c r="AD16" s="184"/>
      <c r="AE16" s="185"/>
      <c r="AF16" s="52"/>
      <c r="AG16" s="52"/>
      <c r="AH16" s="52"/>
      <c r="AI16" s="52"/>
      <c r="AJ16" s="52"/>
      <c r="AK16" s="52"/>
      <c r="AL16" s="52"/>
      <c r="AM16" s="52"/>
      <c r="AN16" s="52"/>
      <c r="AO16" s="52"/>
    </row>
    <row r="17" ht="19.5" customHeight="1">
      <c r="A17" s="162">
        <v>0.0</v>
      </c>
      <c r="B17" s="108"/>
      <c r="C17" s="186">
        <f>IF( ((A6+A17)^2)/10 &gt; 5, MROUND(((A6+A17)^2)/10, 0.5), ((A6+A17)^2)/10 )</f>
        <v>12</v>
      </c>
      <c r="D17" s="187"/>
      <c r="E17" s="188" t="s">
        <v>88</v>
      </c>
      <c r="F17" s="189"/>
      <c r="G17" s="190" t="s">
        <v>92</v>
      </c>
      <c r="H17" s="191"/>
      <c r="I17" s="126"/>
      <c r="J17" s="192"/>
      <c r="K17" s="22"/>
      <c r="L17" s="22"/>
      <c r="M17" s="22"/>
      <c r="N17" s="22"/>
      <c r="O17" s="22"/>
      <c r="P17" s="22"/>
      <c r="Q17" s="22"/>
      <c r="R17" s="14"/>
      <c r="S17" s="52"/>
      <c r="T17" s="193"/>
      <c r="U17" s="166"/>
      <c r="V17" s="52"/>
      <c r="W17" s="178" t="s">
        <v>210</v>
      </c>
      <c r="X17" s="194" t="s">
        <v>211</v>
      </c>
      <c r="Y17" s="180"/>
      <c r="Z17" s="195" t="s">
        <v>213</v>
      </c>
      <c r="AA17" s="108"/>
      <c r="AB17" s="196"/>
      <c r="AC17" s="197"/>
      <c r="AD17" s="198"/>
      <c r="AE17" s="125"/>
      <c r="AF17" s="52"/>
      <c r="AG17" s="52"/>
      <c r="AH17" s="52"/>
      <c r="AI17" s="52"/>
      <c r="AJ17" s="52"/>
      <c r="AK17" s="52"/>
      <c r="AL17" s="52"/>
      <c r="AM17" s="52"/>
      <c r="AN17" s="52"/>
      <c r="AO17" s="52"/>
    </row>
    <row r="18" ht="19.5" customHeight="1">
      <c r="A18" s="199">
        <f>A17*3</f>
        <v>0</v>
      </c>
      <c r="B18" s="46"/>
      <c r="C18" s="124"/>
      <c r="D18" s="200"/>
      <c r="E18" s="210" t="str">
        <f t="array" ref="E18">INDEX('참조 테이블'!$B$2:$C$101,VALUE($A$6+A15),1)</f>
        <v>1d-1</v>
      </c>
      <c r="F18" s="211"/>
      <c r="G18" s="212" t="str">
        <f t="array" ref="G18">INDEX('참조 테이블'!$B$2:$C101,VALUE($A$6+A15),2)</f>
        <v>1d+1</v>
      </c>
      <c r="H18" s="213"/>
      <c r="I18" s="126"/>
      <c r="J18" s="214"/>
      <c r="K18" s="215"/>
      <c r="L18" s="215"/>
      <c r="M18" s="215"/>
      <c r="N18" s="215"/>
      <c r="O18" s="215"/>
      <c r="P18" s="215"/>
      <c r="Q18" s="215"/>
      <c r="R18" s="89"/>
      <c r="S18" s="146"/>
      <c r="T18" s="216"/>
      <c r="U18" s="213"/>
      <c r="V18" s="52"/>
      <c r="W18" s="217" t="s">
        <v>236</v>
      </c>
      <c r="X18" s="218" t="s">
        <v>66</v>
      </c>
      <c r="Y18" s="219"/>
      <c r="Z18" s="221" t="s">
        <v>74</v>
      </c>
      <c r="AA18" s="148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</row>
    <row r="19" ht="6.75" customHeight="1">
      <c r="A19" s="52"/>
      <c r="B19" s="52"/>
      <c r="C19" s="52"/>
      <c r="D19" s="52"/>
      <c r="E19" s="52"/>
      <c r="F19" s="52"/>
      <c r="G19" s="52"/>
      <c r="H19" s="52"/>
      <c r="I19" s="126"/>
      <c r="J19" s="222"/>
      <c r="K19" s="223"/>
      <c r="L19" s="225"/>
      <c r="M19" s="150"/>
      <c r="N19" s="151"/>
      <c r="O19" s="151"/>
      <c r="P19" s="151"/>
      <c r="Q19" s="151"/>
      <c r="R19" s="151"/>
      <c r="S19" s="151"/>
      <c r="T19" s="151"/>
      <c r="U19" s="152"/>
      <c r="V19" s="52"/>
      <c r="W19" s="228" t="s">
        <v>247</v>
      </c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</row>
    <row r="20" ht="19.5" customHeight="1">
      <c r="A20" s="230" t="s">
        <v>248</v>
      </c>
      <c r="B20" s="14"/>
      <c r="C20" s="234">
        <f>(C6+G6)/4</f>
        <v>6</v>
      </c>
      <c r="D20" s="235" t="s">
        <v>253</v>
      </c>
      <c r="E20" s="236">
        <v>1.0</v>
      </c>
      <c r="F20" s="235" t="s">
        <v>257</v>
      </c>
      <c r="G20" s="237">
        <f t="shared" ref="G20:G21" si="6">C20+E20</f>
        <v>7</v>
      </c>
      <c r="H20" s="238">
        <f>E20*20</f>
        <v>20</v>
      </c>
      <c r="I20" s="126"/>
      <c r="J20" s="239" t="s">
        <v>264</v>
      </c>
      <c r="K20" s="46"/>
      <c r="L20" s="126"/>
      <c r="M20" s="240" t="s">
        <v>265</v>
      </c>
      <c r="N20" s="44"/>
      <c r="O20" s="44"/>
      <c r="P20" s="44"/>
      <c r="Q20" s="44"/>
      <c r="R20" s="44"/>
      <c r="S20" s="44"/>
      <c r="T20" s="44"/>
      <c r="U20" s="46"/>
      <c r="V20" s="52"/>
      <c r="W20" s="161" t="s">
        <v>268</v>
      </c>
      <c r="X20" s="156"/>
      <c r="Y20" s="156"/>
      <c r="Z20" s="160"/>
      <c r="AA20" s="161" t="s">
        <v>269</v>
      </c>
      <c r="AB20" s="156"/>
      <c r="AC20" s="156"/>
      <c r="AD20" s="156"/>
      <c r="AE20" s="160"/>
      <c r="AF20" s="52"/>
      <c r="AG20" s="52"/>
      <c r="AH20" s="52"/>
      <c r="AI20" s="52"/>
      <c r="AJ20" s="52"/>
      <c r="AK20" s="52"/>
      <c r="AL20" s="52"/>
      <c r="AM20" s="52"/>
      <c r="AN20" s="52"/>
      <c r="AO20" s="52"/>
    </row>
    <row r="21" ht="19.5" customHeight="1">
      <c r="A21" s="241" t="s">
        <v>272</v>
      </c>
      <c r="B21" s="14"/>
      <c r="C21" s="242">
        <f>IF(INT(G20)&lt;1, 1, INT(G20))</f>
        <v>7</v>
      </c>
      <c r="D21" s="235" t="s">
        <v>253</v>
      </c>
      <c r="E21" s="243"/>
      <c r="F21" s="235" t="s">
        <v>257</v>
      </c>
      <c r="G21" s="244">
        <f t="shared" si="6"/>
        <v>7</v>
      </c>
      <c r="H21" s="238">
        <f>E21*5</f>
        <v>0</v>
      </c>
      <c r="I21" s="126"/>
      <c r="J21" s="245">
        <f>(W30)</f>
        <v>2</v>
      </c>
      <c r="K21" s="246"/>
      <c r="L21" s="126"/>
      <c r="M21" s="247" t="s">
        <v>52</v>
      </c>
      <c r="N21" s="248" t="s">
        <v>290</v>
      </c>
      <c r="O21" s="128"/>
      <c r="P21" s="128"/>
      <c r="Q21" s="128"/>
      <c r="R21" s="76"/>
      <c r="S21" s="123"/>
      <c r="T21" s="129">
        <v>4.0</v>
      </c>
      <c r="U21" s="130"/>
      <c r="V21" s="52"/>
      <c r="W21" s="171" t="s">
        <v>51</v>
      </c>
      <c r="X21" s="172" t="s">
        <v>177</v>
      </c>
      <c r="Y21" s="173">
        <f>(W22/2+3+X22)</f>
        <v>4</v>
      </c>
      <c r="Z21" s="174"/>
      <c r="AA21" s="171" t="s">
        <v>51</v>
      </c>
      <c r="AB21" s="172" t="s">
        <v>177</v>
      </c>
      <c r="AC21" s="173">
        <f>(AA22/2+3+AB22)</f>
        <v>12.5</v>
      </c>
      <c r="AD21" s="174"/>
      <c r="AE21" s="249" t="s">
        <v>58</v>
      </c>
      <c r="AF21" s="52"/>
      <c r="AG21" s="52"/>
      <c r="AH21" s="52"/>
      <c r="AI21" s="52"/>
      <c r="AJ21" s="52"/>
      <c r="AK21" s="52"/>
      <c r="AL21" s="52"/>
      <c r="AM21" s="52"/>
      <c r="AN21" s="52"/>
      <c r="AO21" s="52"/>
    </row>
    <row r="22" ht="6.75" customHeight="1">
      <c r="A22" s="52"/>
      <c r="B22" s="52"/>
      <c r="C22" s="52"/>
      <c r="D22" s="52"/>
      <c r="E22" s="52"/>
      <c r="F22" s="52"/>
      <c r="G22" s="52"/>
      <c r="H22" s="52"/>
      <c r="I22" s="126"/>
      <c r="J22" s="124"/>
      <c r="K22" s="125"/>
      <c r="L22" s="126"/>
      <c r="M22" s="250"/>
      <c r="N22" s="251"/>
      <c r="O22" s="251"/>
      <c r="P22" s="251"/>
      <c r="Q22" s="251"/>
      <c r="R22" s="251"/>
      <c r="S22" s="52"/>
      <c r="T22" s="52"/>
      <c r="U22" s="252"/>
      <c r="V22" s="52"/>
      <c r="W22" s="182">
        <v>0.0</v>
      </c>
      <c r="X22" s="183">
        <v>1.0</v>
      </c>
      <c r="Y22" s="184"/>
      <c r="Z22" s="185"/>
      <c r="AA22" s="182">
        <v>17.0</v>
      </c>
      <c r="AB22" s="183">
        <v>1.0</v>
      </c>
      <c r="AC22" s="184"/>
      <c r="AD22" s="185"/>
      <c r="AE22" s="253">
        <v>0.0</v>
      </c>
      <c r="AF22" s="52"/>
      <c r="AG22" s="52"/>
      <c r="AH22" s="52"/>
      <c r="AI22" s="52"/>
      <c r="AJ22" s="52"/>
      <c r="AK22" s="52"/>
      <c r="AL22" s="52"/>
      <c r="AM22" s="52"/>
      <c r="AN22" s="52"/>
      <c r="AO22" s="52"/>
    </row>
    <row r="23" ht="19.5" customHeight="1">
      <c r="A23" s="153" t="s">
        <v>304</v>
      </c>
      <c r="B23" s="44"/>
      <c r="C23" s="44"/>
      <c r="D23" s="98"/>
      <c r="E23" s="122" t="s">
        <v>305</v>
      </c>
      <c r="F23" s="98"/>
      <c r="G23" s="122" t="s">
        <v>170</v>
      </c>
      <c r="H23" s="46"/>
      <c r="I23" s="126"/>
      <c r="J23" s="239" t="s">
        <v>59</v>
      </c>
      <c r="K23" s="46"/>
      <c r="L23" s="126"/>
      <c r="M23" s="247" t="s">
        <v>307</v>
      </c>
      <c r="N23" s="248"/>
      <c r="O23" s="128"/>
      <c r="P23" s="128"/>
      <c r="Q23" s="128"/>
      <c r="R23" s="76"/>
      <c r="S23" s="123"/>
      <c r="T23" s="129"/>
      <c r="U23" s="130"/>
      <c r="V23" s="52"/>
      <c r="W23" s="196"/>
      <c r="X23" s="197"/>
      <c r="Y23" s="198"/>
      <c r="Z23" s="125"/>
      <c r="AA23" s="196"/>
      <c r="AB23" s="197"/>
      <c r="AC23" s="198"/>
      <c r="AD23" s="125"/>
      <c r="AE23" s="254"/>
      <c r="AF23" s="52"/>
      <c r="AG23" s="52"/>
      <c r="AH23" s="52"/>
      <c r="AI23" s="255"/>
      <c r="AJ23" s="255"/>
      <c r="AK23" s="255"/>
      <c r="AL23" s="255"/>
      <c r="AM23" s="255"/>
      <c r="AN23" s="255"/>
      <c r="AO23" s="255"/>
    </row>
    <row r="24" ht="19.5" customHeight="1">
      <c r="A24" s="256" t="s">
        <v>309</v>
      </c>
      <c r="B24" s="128"/>
      <c r="C24" s="76"/>
      <c r="D24" s="257">
        <f>C17</f>
        <v>12</v>
      </c>
      <c r="E24" s="258">
        <f>G21</f>
        <v>7</v>
      </c>
      <c r="F24" s="76"/>
      <c r="G24" s="258">
        <f>IF(INT(G20)+3&lt;1,1,INT(G20)+3)</f>
        <v>10</v>
      </c>
      <c r="H24" s="130"/>
      <c r="I24" s="126"/>
      <c r="J24" s="259">
        <f>(AC21)</f>
        <v>12.5</v>
      </c>
      <c r="K24" s="246"/>
      <c r="L24" s="126"/>
      <c r="M24" s="247" t="s">
        <v>315</v>
      </c>
      <c r="N24" s="260"/>
      <c r="O24" s="112"/>
      <c r="P24" s="112"/>
      <c r="Q24" s="112"/>
      <c r="R24" s="113"/>
      <c r="S24" s="123"/>
      <c r="T24" s="129"/>
      <c r="U24" s="130"/>
      <c r="V24" s="52"/>
      <c r="W24" s="261"/>
      <c r="X24" s="98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123"/>
      <c r="AJ24" s="123"/>
      <c r="AK24" s="123"/>
      <c r="AL24" s="123"/>
      <c r="AM24" s="123"/>
      <c r="AN24" s="123"/>
      <c r="AO24" s="52"/>
    </row>
    <row r="25" ht="19.5" customHeight="1">
      <c r="A25" s="262" t="s">
        <v>319</v>
      </c>
      <c r="B25" s="112"/>
      <c r="C25" s="113"/>
      <c r="D25" s="265">
        <f>C17*2</f>
        <v>24</v>
      </c>
      <c r="E25" s="268">
        <f>IF(INT(G21*0.8)&lt;1, 1, INT(G21*0.8))</f>
        <v>5</v>
      </c>
      <c r="F25" s="113"/>
      <c r="G25" s="271">
        <f>IF(INT(G20)+3-1&lt;1,1,INT(G20)+3-1)</f>
        <v>9</v>
      </c>
      <c r="H25" s="130"/>
      <c r="I25" s="126"/>
      <c r="J25" s="124"/>
      <c r="K25" s="125"/>
      <c r="L25" s="126"/>
      <c r="M25" s="247" t="s">
        <v>321</v>
      </c>
      <c r="N25" s="273" t="s">
        <v>322</v>
      </c>
      <c r="O25" s="112"/>
      <c r="P25" s="112"/>
      <c r="Q25" s="112"/>
      <c r="R25" s="113"/>
      <c r="S25" s="123"/>
      <c r="T25" s="129">
        <v>10.0</v>
      </c>
      <c r="U25" s="130"/>
      <c r="V25" s="52"/>
      <c r="W25" s="275" t="s">
        <v>323</v>
      </c>
      <c r="X25" s="156"/>
      <c r="Y25" s="156"/>
      <c r="Z25" s="156"/>
      <c r="AA25" s="156"/>
      <c r="AB25" s="156"/>
      <c r="AC25" s="156"/>
      <c r="AD25" s="160"/>
      <c r="AE25" s="52"/>
      <c r="AF25" s="52"/>
      <c r="AG25" s="52"/>
      <c r="AH25" s="52"/>
      <c r="AI25" s="276"/>
      <c r="AJ25" s="276"/>
      <c r="AK25" s="276"/>
      <c r="AL25" s="276"/>
      <c r="AM25" s="276"/>
      <c r="AN25" s="276"/>
      <c r="AO25" s="52"/>
    </row>
    <row r="26" ht="19.5" customHeight="1">
      <c r="A26" s="278" t="s">
        <v>327</v>
      </c>
      <c r="B26" s="112"/>
      <c r="C26" s="113"/>
      <c r="D26" s="279">
        <f>C17*3</f>
        <v>36</v>
      </c>
      <c r="E26" s="281">
        <f>IF(INT(G21*0.6)&lt;1, 1, INT(G21*0.6))</f>
        <v>4</v>
      </c>
      <c r="F26" s="113"/>
      <c r="G26" s="258">
        <f>IF(INT(G20)+3-2&lt;1,1,INT(G20)+3-2)</f>
        <v>8</v>
      </c>
      <c r="H26" s="130"/>
      <c r="I26" s="126"/>
      <c r="J26" s="239" t="s">
        <v>333</v>
      </c>
      <c r="K26" s="46"/>
      <c r="L26" s="126"/>
      <c r="M26" s="127"/>
      <c r="N26" s="128"/>
      <c r="O26" s="128"/>
      <c r="P26" s="128"/>
      <c r="Q26" s="128"/>
      <c r="R26" s="76"/>
      <c r="S26" s="123"/>
      <c r="T26" s="129"/>
      <c r="U26" s="130"/>
      <c r="V26" s="52"/>
      <c r="W26" s="88" t="s">
        <v>335</v>
      </c>
      <c r="X26" s="89"/>
      <c r="Y26" s="283" t="s">
        <v>336</v>
      </c>
      <c r="Z26" s="89"/>
      <c r="AA26" s="283" t="s">
        <v>337</v>
      </c>
      <c r="AB26" s="89"/>
      <c r="AC26" s="52"/>
      <c r="AD26" s="252"/>
      <c r="AE26" s="52"/>
      <c r="AF26" s="52"/>
      <c r="AG26" s="52"/>
      <c r="AH26" s="52"/>
      <c r="AI26" s="276"/>
      <c r="AJ26" s="276"/>
      <c r="AK26" s="276"/>
      <c r="AL26" s="276"/>
      <c r="AM26" s="276"/>
      <c r="AN26" s="276"/>
      <c r="AO26" s="52"/>
    </row>
    <row r="27" ht="19.5" customHeight="1">
      <c r="A27" s="262" t="s">
        <v>338</v>
      </c>
      <c r="B27" s="112"/>
      <c r="C27" s="113"/>
      <c r="D27" s="265">
        <f>C17*6</f>
        <v>72</v>
      </c>
      <c r="E27" s="268">
        <f>IF(INT(G21*0.4)&lt;1, 1, INT(G21*0.4))</f>
        <v>2</v>
      </c>
      <c r="F27" s="113"/>
      <c r="G27" s="268">
        <f>IF(INT(G20)+3-3&lt;1,1,INT(G20)+3-3)</f>
        <v>7</v>
      </c>
      <c r="H27" s="135"/>
      <c r="I27" s="126"/>
      <c r="J27" s="259">
        <f>(Y21)</f>
        <v>4</v>
      </c>
      <c r="K27" s="246"/>
      <c r="L27" s="126"/>
      <c r="M27" s="127"/>
      <c r="N27" s="128"/>
      <c r="O27" s="128"/>
      <c r="P27" s="128"/>
      <c r="Q27" s="128"/>
      <c r="R27" s="76"/>
      <c r="S27" s="123"/>
      <c r="T27" s="129"/>
      <c r="U27" s="130"/>
      <c r="V27" s="52"/>
      <c r="W27" s="284">
        <f>(F88)</f>
        <v>2</v>
      </c>
      <c r="X27" s="110"/>
      <c r="Y27" s="285">
        <f>(F89)</f>
        <v>2</v>
      </c>
      <c r="Z27" s="110"/>
      <c r="AA27" s="284" t="str">
        <f>(F90)</f>
        <v/>
      </c>
      <c r="AB27" s="110"/>
      <c r="AC27" s="52"/>
      <c r="AD27" s="252"/>
      <c r="AE27" s="52"/>
      <c r="AF27" s="52"/>
      <c r="AG27" s="52"/>
      <c r="AH27" s="52"/>
      <c r="AI27" s="123"/>
      <c r="AJ27" s="123"/>
      <c r="AK27" s="123"/>
      <c r="AL27" s="123"/>
      <c r="AM27" s="123"/>
      <c r="AN27" s="123"/>
      <c r="AO27" s="52"/>
    </row>
    <row r="28" ht="19.5" customHeight="1">
      <c r="A28" s="286" t="s">
        <v>339</v>
      </c>
      <c r="B28" s="145"/>
      <c r="C28" s="104"/>
      <c r="D28" s="287">
        <f>C17*10</f>
        <v>120</v>
      </c>
      <c r="E28" s="288">
        <f>IF(INT(G21*0.2)&lt;1, 1, INT(G21*0.2))</f>
        <v>1</v>
      </c>
      <c r="F28" s="104"/>
      <c r="G28" s="290">
        <f>IF(INT(G20)+3-4&lt;1,1,INT(G20)+3-4)</f>
        <v>6</v>
      </c>
      <c r="H28" s="213"/>
      <c r="I28" s="292"/>
      <c r="J28" s="124"/>
      <c r="K28" s="125"/>
      <c r="L28" s="292"/>
      <c r="M28" s="144"/>
      <c r="N28" s="145"/>
      <c r="O28" s="145"/>
      <c r="P28" s="145"/>
      <c r="Q28" s="145"/>
      <c r="R28" s="104"/>
      <c r="S28" s="293"/>
      <c r="T28" s="216"/>
      <c r="U28" s="213"/>
      <c r="V28" s="52"/>
      <c r="W28" s="124"/>
      <c r="X28" s="125"/>
      <c r="Y28" s="124"/>
      <c r="Z28" s="125"/>
      <c r="AA28" s="124"/>
      <c r="AB28" s="125"/>
      <c r="AC28" s="52"/>
      <c r="AD28" s="252"/>
      <c r="AE28" s="295"/>
      <c r="AF28" s="52"/>
      <c r="AG28" s="52"/>
      <c r="AH28" s="52"/>
      <c r="AI28" s="276"/>
      <c r="AJ28" s="276"/>
      <c r="AK28" s="276"/>
      <c r="AL28" s="276"/>
      <c r="AM28" s="276"/>
      <c r="AN28" s="276"/>
      <c r="AO28" s="52"/>
    </row>
    <row r="29" ht="12.0" customHeight="1">
      <c r="A29" s="123"/>
      <c r="B29" s="123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297" t="s">
        <v>342</v>
      </c>
      <c r="N29" s="123"/>
      <c r="O29" s="123"/>
      <c r="P29" s="123"/>
      <c r="Q29" s="123"/>
      <c r="R29" s="123"/>
      <c r="S29" s="123"/>
      <c r="T29" s="123"/>
      <c r="U29" s="123"/>
      <c r="V29" s="52"/>
      <c r="W29" s="299" t="s">
        <v>344</v>
      </c>
      <c r="X29" s="152"/>
      <c r="Y29" s="150" t="s">
        <v>345</v>
      </c>
      <c r="Z29" s="152"/>
      <c r="AA29" s="150" t="s">
        <v>346</v>
      </c>
      <c r="AB29" s="152"/>
      <c r="AC29" s="52"/>
      <c r="AD29" s="252"/>
      <c r="AE29" s="52"/>
      <c r="AF29" s="52"/>
      <c r="AG29" s="52"/>
      <c r="AH29" s="52"/>
      <c r="AI29" s="276"/>
      <c r="AJ29" s="276"/>
      <c r="AK29" s="276"/>
      <c r="AL29" s="276"/>
      <c r="AM29" s="276"/>
      <c r="AN29" s="276"/>
      <c r="AO29" s="52"/>
    </row>
    <row r="30" ht="19.5" customHeight="1">
      <c r="A30" s="274" t="s">
        <v>347</v>
      </c>
      <c r="B30" s="44"/>
      <c r="C30" s="44"/>
      <c r="D30" s="44"/>
      <c r="E30" s="44"/>
      <c r="F30" s="44"/>
      <c r="G30" s="44"/>
      <c r="H30" s="98"/>
      <c r="I30" s="100"/>
      <c r="J30" s="122" t="s">
        <v>76</v>
      </c>
      <c r="K30" s="46"/>
      <c r="L30" s="52"/>
      <c r="M30" s="303" t="s">
        <v>56</v>
      </c>
      <c r="N30" s="99" t="s">
        <v>348</v>
      </c>
      <c r="O30" s="99" t="s">
        <v>349</v>
      </c>
      <c r="P30" s="99" t="s">
        <v>350</v>
      </c>
      <c r="Q30" s="101" t="s">
        <v>351</v>
      </c>
      <c r="R30" s="101" t="s">
        <v>352</v>
      </c>
      <c r="S30" s="99"/>
      <c r="T30" s="122" t="s">
        <v>76</v>
      </c>
      <c r="U30" s="46"/>
      <c r="V30" s="52"/>
      <c r="W30" s="285">
        <f>(F91)</f>
        <v>2</v>
      </c>
      <c r="X30" s="110"/>
      <c r="Y30" s="284">
        <f>(F92)</f>
        <v>2</v>
      </c>
      <c r="Z30" s="110"/>
      <c r="AA30" s="285" t="str">
        <f>(F93)</f>
        <v/>
      </c>
      <c r="AB30" s="110"/>
      <c r="AC30" s="52"/>
      <c r="AD30" s="252"/>
      <c r="AE30" s="83"/>
      <c r="AF30" s="83"/>
      <c r="AG30" s="83"/>
      <c r="AH30" s="83"/>
      <c r="AI30" s="123"/>
      <c r="AJ30" s="123"/>
      <c r="AK30" s="123"/>
      <c r="AL30" s="123"/>
      <c r="AM30" s="123"/>
      <c r="AN30" s="123"/>
      <c r="AO30" s="123"/>
    </row>
    <row r="31" ht="15.0" customHeight="1">
      <c r="A31" s="306" t="s">
        <v>354</v>
      </c>
      <c r="B31" s="112"/>
      <c r="C31" s="112"/>
      <c r="D31" s="112"/>
      <c r="E31" s="112"/>
      <c r="F31" s="112"/>
      <c r="G31" s="112"/>
      <c r="H31" s="113"/>
      <c r="I31" s="87"/>
      <c r="J31" s="129">
        <v>5.0</v>
      </c>
      <c r="K31" s="130"/>
      <c r="L31" s="52"/>
      <c r="M31" s="308" t="s">
        <v>356</v>
      </c>
      <c r="N31" s="118" t="s">
        <v>357</v>
      </c>
      <c r="O31" s="118" t="s">
        <v>64</v>
      </c>
      <c r="P31" s="118">
        <v>-1.0</v>
      </c>
      <c r="Q31" s="118">
        <v>2.0</v>
      </c>
      <c r="R31" s="302">
        <f t="shared" ref="R31:R58" si="7">IF(O31="iq",$E$6,IF(O31="DX",$C$6,IF(O31="지각력",$E$10,IF(O31="의지력",$C$10,IF(O31="HT",$G$6,0)))))+P31+Q31</f>
        <v>15</v>
      </c>
      <c r="S31" s="52"/>
      <c r="T31" s="313">
        <f>IF(N31 = "쉬움", VLOOKUP(P31,'참조 테이블'!$F$1:$J$105,2,FALSE), IF(N31 = "보통", VLOOKUP(P31, '참조 테이블'!$F$1:$J$105, 3, FALSE), IF(N31 = "어려움", VLOOKUP(P31, '참조 테이블'!$F$1:$J$105, 4, FALSE), IF(N31 = "매우 어려움", VLOOKUP(P31, '참조 테이블'!$F$1:$J$105, 5, FALSE), IF(N31 = "종합기능", VLOOKUP(P31, '참조 테이블'!$F$1:$K$105, 6, FALSE), 0)))))</f>
        <v>12</v>
      </c>
      <c r="U31" s="130"/>
      <c r="V31" s="52"/>
      <c r="W31" s="124"/>
      <c r="X31" s="125"/>
      <c r="Y31" s="124"/>
      <c r="Z31" s="125"/>
      <c r="AA31" s="124"/>
      <c r="AB31" s="125"/>
      <c r="AC31" s="52"/>
      <c r="AD31" s="252"/>
      <c r="AE31" s="83"/>
      <c r="AF31" s="83"/>
      <c r="AG31" s="83"/>
      <c r="AH31" s="83"/>
      <c r="AI31" s="276"/>
      <c r="AJ31" s="276"/>
      <c r="AK31" s="276"/>
      <c r="AL31" s="276"/>
      <c r="AM31" s="276"/>
      <c r="AN31" s="276"/>
      <c r="AO31" s="276"/>
    </row>
    <row r="32" ht="15.0" customHeight="1">
      <c r="A32" s="306" t="s">
        <v>359</v>
      </c>
      <c r="B32" s="112"/>
      <c r="C32" s="112"/>
      <c r="D32" s="112"/>
      <c r="E32" s="112"/>
      <c r="F32" s="112"/>
      <c r="G32" s="112"/>
      <c r="H32" s="113"/>
      <c r="I32" s="314"/>
      <c r="J32" s="129">
        <v>8.0</v>
      </c>
      <c r="K32" s="130"/>
      <c r="L32" s="52"/>
      <c r="M32" s="315" t="s">
        <v>361</v>
      </c>
      <c r="N32" s="316" t="s">
        <v>357</v>
      </c>
      <c r="O32" s="317" t="s">
        <v>65</v>
      </c>
      <c r="P32" s="118">
        <v>-1.0</v>
      </c>
      <c r="Q32" s="317">
        <v>2.0</v>
      </c>
      <c r="R32" s="302">
        <f t="shared" si="7"/>
        <v>13</v>
      </c>
      <c r="S32" s="52"/>
      <c r="T32" s="313">
        <f>IF(N32 = "쉬움", VLOOKUP(P32,'참조 테이블'!$F$1:$J$105,2,FALSE), IF(N32 = "보통", VLOOKUP(P32, '참조 테이블'!$F$1:$J$105, 3, FALSE), IF(N32 = "어려움", VLOOKUP(P32, '참조 테이블'!$F$1:$J$105, 4, FALSE), IF(N32 = "매우 어려움", VLOOKUP(P32, '참조 테이블'!$F$1:$J$105, 5, FALSE), IF(N32 = "종합기능", VLOOKUP(P32, '참조 테이블'!$F$1:$K$105, 6, FALSE), 0)))))</f>
        <v>12</v>
      </c>
      <c r="U32" s="130"/>
      <c r="V32" s="52"/>
      <c r="W32" s="299" t="s">
        <v>364</v>
      </c>
      <c r="X32" s="152"/>
      <c r="Y32" s="150" t="s">
        <v>365</v>
      </c>
      <c r="Z32" s="152"/>
      <c r="AA32" s="150" t="s">
        <v>366</v>
      </c>
      <c r="AB32" s="152"/>
      <c r="AC32" s="318" t="s">
        <v>367</v>
      </c>
      <c r="AD32" s="148"/>
      <c r="AE32" s="83"/>
      <c r="AF32" s="83"/>
      <c r="AG32" s="83"/>
      <c r="AH32" s="83"/>
      <c r="AI32" s="276"/>
      <c r="AJ32" s="276"/>
      <c r="AK32" s="276"/>
      <c r="AL32" s="276"/>
      <c r="AM32" s="276"/>
      <c r="AN32" s="276"/>
      <c r="AO32" s="276"/>
    </row>
    <row r="33" ht="15.0" customHeight="1">
      <c r="A33" s="306" t="s">
        <v>369</v>
      </c>
      <c r="B33" s="112"/>
      <c r="C33" s="112"/>
      <c r="D33" s="112"/>
      <c r="E33" s="112"/>
      <c r="F33" s="112"/>
      <c r="G33" s="112"/>
      <c r="H33" s="113"/>
      <c r="I33" s="319"/>
      <c r="J33" s="129">
        <v>40.0</v>
      </c>
      <c r="K33" s="130"/>
      <c r="L33" s="52"/>
      <c r="M33" s="315" t="s">
        <v>370</v>
      </c>
      <c r="N33" s="316" t="s">
        <v>371</v>
      </c>
      <c r="O33" s="317" t="s">
        <v>115</v>
      </c>
      <c r="P33" s="118">
        <v>0.0</v>
      </c>
      <c r="Q33" s="317">
        <v>0.0</v>
      </c>
      <c r="R33" s="302">
        <f t="shared" si="7"/>
        <v>14</v>
      </c>
      <c r="S33" s="52"/>
      <c r="T33" s="313">
        <f>IF(N33 = "쉬움", VLOOKUP(P33,'참조 테이블'!$F$1:$J$105,2,FALSE), IF(N33 = "보통", VLOOKUP(P33, '참조 테이블'!$F$1:$J$105, 3, FALSE), IF(N33 = "어려움", VLOOKUP(P33, '참조 테이블'!$F$1:$J$105, 4, FALSE), IF(N33 = "매우 어려움", VLOOKUP(P33, '참조 테이블'!$F$1:$J$105, 5, FALSE), IF(N33 = "종합기능", VLOOKUP(P33, '참조 테이블'!$F$1:$K$105, 6, FALSE), 0)))))</f>
        <v>2</v>
      </c>
      <c r="U33" s="130"/>
      <c r="V33" s="52"/>
      <c r="W33" s="284">
        <f>(F94)</f>
        <v>2</v>
      </c>
      <c r="X33" s="110"/>
      <c r="Y33" s="285">
        <f>(F96)</f>
        <v>2</v>
      </c>
      <c r="Z33" s="110"/>
      <c r="AA33" s="284" t="str">
        <f>(F95)</f>
        <v>2*</v>
      </c>
      <c r="AB33" s="110"/>
      <c r="AC33" s="285" t="str">
        <f>(F97)</f>
        <v>2*</v>
      </c>
      <c r="AD33" s="110"/>
      <c r="AE33" s="83"/>
      <c r="AF33" s="83"/>
      <c r="AG33" s="83"/>
      <c r="AH33" s="83"/>
      <c r="AI33" s="83"/>
      <c r="AJ33" s="83"/>
      <c r="AK33" s="52"/>
      <c r="AL33" s="52"/>
      <c r="AM33" s="52"/>
      <c r="AN33" s="52"/>
      <c r="AO33" s="52"/>
    </row>
    <row r="34" ht="15.0" customHeight="1">
      <c r="A34" s="306" t="s">
        <v>373</v>
      </c>
      <c r="B34" s="112"/>
      <c r="C34" s="112"/>
      <c r="D34" s="112"/>
      <c r="E34" s="112"/>
      <c r="F34" s="112"/>
      <c r="G34" s="112"/>
      <c r="H34" s="113"/>
      <c r="I34" s="3"/>
      <c r="J34" s="129">
        <v>5.0</v>
      </c>
      <c r="K34" s="130"/>
      <c r="L34" s="52"/>
      <c r="M34" s="315" t="s">
        <v>152</v>
      </c>
      <c r="N34" s="316"/>
      <c r="O34" s="317" t="s">
        <v>64</v>
      </c>
      <c r="P34" s="118">
        <v>-1.0</v>
      </c>
      <c r="Q34" s="317" t="str">
        <f>Q30+2</f>
        <v>#VALUE!</v>
      </c>
      <c r="R34" s="302" t="str">
        <f t="shared" si="7"/>
        <v>#VALUE!</v>
      </c>
      <c r="S34" s="52"/>
      <c r="T34" s="313">
        <f>IF(N34 = "쉬움", VLOOKUP(P34,'참조 테이블'!$F$1:$J$105,2,FALSE), IF(N34 = "보통", VLOOKUP(P34, '참조 테이블'!$F$1:$J$105, 3, FALSE), IF(N34 = "어려움", VLOOKUP(P34, '참조 테이블'!$F$1:$J$105, 4, FALSE), IF(N34 = "매우 어려움", VLOOKUP(P34, '참조 테이블'!$F$1:$J$105, 5, FALSE), IF(N34 = "종합기능", VLOOKUP(P34, '참조 테이블'!$F$1:$K$105, 6, FALSE), 0)))))</f>
        <v>0</v>
      </c>
      <c r="U34" s="130"/>
      <c r="V34" s="52"/>
      <c r="W34" s="124"/>
      <c r="X34" s="125"/>
      <c r="Y34" s="124"/>
      <c r="Z34" s="125"/>
      <c r="AA34" s="124"/>
      <c r="AB34" s="125"/>
      <c r="AC34" s="124"/>
      <c r="AD34" s="125"/>
      <c r="AE34" s="83"/>
      <c r="AF34" s="83"/>
      <c r="AG34" s="83"/>
      <c r="AH34" s="83"/>
      <c r="AI34" s="83"/>
      <c r="AJ34" s="83"/>
      <c r="AK34" s="52"/>
      <c r="AL34" s="52"/>
      <c r="AM34" s="52"/>
      <c r="AN34" s="52"/>
      <c r="AO34" s="52"/>
    </row>
    <row r="35" ht="15.0" customHeight="1">
      <c r="A35" s="306" t="s">
        <v>383</v>
      </c>
      <c r="B35" s="112"/>
      <c r="C35" s="112"/>
      <c r="D35" s="112"/>
      <c r="E35" s="112"/>
      <c r="F35" s="112"/>
      <c r="G35" s="112"/>
      <c r="H35" s="113"/>
      <c r="I35" s="87"/>
      <c r="J35" s="134">
        <v>5.0</v>
      </c>
      <c r="K35" s="135"/>
      <c r="L35" s="52"/>
      <c r="M35" s="315" t="s">
        <v>278</v>
      </c>
      <c r="N35" s="316" t="s">
        <v>375</v>
      </c>
      <c r="O35" s="317" t="s">
        <v>64</v>
      </c>
      <c r="P35" s="118">
        <v>0.0</v>
      </c>
      <c r="Q35" s="317">
        <v>0.0</v>
      </c>
      <c r="R35" s="302">
        <f t="shared" si="7"/>
        <v>14</v>
      </c>
      <c r="S35" s="52"/>
      <c r="T35" s="313">
        <f>IF(N35 = "쉬움", VLOOKUP(P35,'참조 테이블'!$F$1:$J$105,2,FALSE), IF(N35 = "보통", VLOOKUP(P35, '참조 테이블'!$F$1:$J$105, 3, FALSE), IF(N35 = "어려움", VLOOKUP(P35, '참조 테이블'!$F$1:$J$105, 4, FALSE), IF(N35 = "매우 어려움", VLOOKUP(P35, '참조 테이블'!$F$1:$J$105, 5, FALSE), IF(N35 = "종합기능", VLOOKUP(P35, '참조 테이블'!$F$1:$K$105, 6, FALSE), 0)))))</f>
        <v>1</v>
      </c>
      <c r="U35" s="130"/>
      <c r="V35" s="52"/>
      <c r="W35" s="106" t="s">
        <v>386</v>
      </c>
      <c r="X35" s="322"/>
      <c r="Y35" s="322"/>
      <c r="Z35" s="323"/>
      <c r="AA35" s="323"/>
      <c r="AB35" s="323"/>
      <c r="AC35" s="52"/>
      <c r="AD35" s="52"/>
      <c r="AE35" s="83"/>
      <c r="AF35" s="83"/>
      <c r="AG35" s="83"/>
      <c r="AH35" s="83"/>
      <c r="AI35" s="83"/>
      <c r="AJ35" s="83"/>
      <c r="AK35" s="52"/>
      <c r="AL35" s="52"/>
      <c r="AM35" s="52"/>
      <c r="AN35" s="52"/>
      <c r="AO35" s="52"/>
    </row>
    <row r="36" ht="15.0" customHeight="1">
      <c r="A36" s="260" t="s">
        <v>388</v>
      </c>
      <c r="B36" s="112"/>
      <c r="C36" s="112"/>
      <c r="D36" s="112"/>
      <c r="E36" s="112"/>
      <c r="F36" s="112"/>
      <c r="G36" s="112"/>
      <c r="H36" s="113"/>
      <c r="I36" s="52"/>
      <c r="J36" s="134">
        <f>SUM(AF43:AG51)</f>
        <v>20</v>
      </c>
      <c r="K36" s="135"/>
      <c r="L36" s="52"/>
      <c r="M36" s="315" t="s">
        <v>391</v>
      </c>
      <c r="N36" s="316" t="s">
        <v>377</v>
      </c>
      <c r="O36" s="317" t="s">
        <v>64</v>
      </c>
      <c r="P36" s="118">
        <v>1.0</v>
      </c>
      <c r="Q36" s="317">
        <v>2.0</v>
      </c>
      <c r="R36" s="302">
        <f t="shared" si="7"/>
        <v>17</v>
      </c>
      <c r="S36" s="52"/>
      <c r="T36" s="313">
        <f>IF(N36 = "쉬움", VLOOKUP(P36,'참조 테이블'!$F$1:$J$105,2,FALSE), IF(N36 = "보통", VLOOKUP(P36, '참조 테이블'!$F$1:$J$105, 3, FALSE), IF(N36 = "어려움", VLOOKUP(P36, '참조 테이블'!$F$1:$J$105, 4, FALSE), IF(N36 = "매우 어려움", VLOOKUP(P36, '참조 테이블'!$F$1:$J$105, 5, FALSE), IF(N36 = "종합기능", VLOOKUP(P36, '참조 테이블'!$F$1:$K$105, 6, FALSE), 0)))))</f>
        <v>12</v>
      </c>
      <c r="U36" s="130"/>
      <c r="V36" s="52"/>
      <c r="W36" s="324" t="s">
        <v>394</v>
      </c>
      <c r="X36" s="33"/>
      <c r="Y36" s="33"/>
      <c r="Z36" s="33"/>
      <c r="AA36" s="33"/>
      <c r="AB36" s="35"/>
      <c r="AC36" s="52"/>
      <c r="AD36" s="52"/>
      <c r="AE36" s="83"/>
      <c r="AF36" s="83"/>
      <c r="AG36" s="83"/>
      <c r="AH36" s="83"/>
      <c r="AI36" s="83"/>
      <c r="AJ36" s="83"/>
      <c r="AK36" s="52"/>
      <c r="AL36" s="52"/>
      <c r="AM36" s="52"/>
      <c r="AN36" s="52"/>
      <c r="AO36" s="52"/>
    </row>
    <row r="37" ht="15.0" customHeight="1">
      <c r="A37" s="306" t="s">
        <v>395</v>
      </c>
      <c r="B37" s="112"/>
      <c r="C37" s="112"/>
      <c r="D37" s="112"/>
      <c r="E37" s="112"/>
      <c r="F37" s="112"/>
      <c r="G37" s="112"/>
      <c r="H37" s="113"/>
      <c r="I37" s="3"/>
      <c r="J37" s="134">
        <v>10.0</v>
      </c>
      <c r="K37" s="135"/>
      <c r="L37" s="52"/>
      <c r="M37" s="315" t="s">
        <v>399</v>
      </c>
      <c r="N37" s="316" t="s">
        <v>376</v>
      </c>
      <c r="O37" s="317" t="s">
        <v>66</v>
      </c>
      <c r="P37" s="118">
        <v>-1.0</v>
      </c>
      <c r="Q37" s="317">
        <v>2.0</v>
      </c>
      <c r="R37" s="302">
        <f t="shared" si="7"/>
        <v>11</v>
      </c>
      <c r="S37" s="52"/>
      <c r="T37" s="313">
        <f>IF(N37 = "쉬움", VLOOKUP(P37,'참조 테이블'!$F$1:$J$105,2,FALSE), IF(N37 = "보통", VLOOKUP(P37, '참조 테이블'!$F$1:$J$105, 3, FALSE), IF(N37 = "어려움", VLOOKUP(P37, '참조 테이블'!$F$1:$J$105, 4, FALSE), IF(N37 = "매우 어려움", VLOOKUP(P37, '참조 테이블'!$F$1:$J$105, 5, FALSE), IF(N37 = "종합기능", VLOOKUP(P37, '참조 테이블'!$F$1:$K$105, 6, FALSE), 0)))))</f>
        <v>2</v>
      </c>
      <c r="U37" s="130"/>
      <c r="V37" s="52"/>
      <c r="W37" s="162" t="s">
        <v>404</v>
      </c>
      <c r="X37" s="14"/>
      <c r="Y37" s="80" t="s">
        <v>406</v>
      </c>
      <c r="Z37" s="22"/>
      <c r="AA37" s="22"/>
      <c r="AB37" s="108"/>
      <c r="AC37" s="52"/>
      <c r="AD37" s="52"/>
      <c r="AE37" s="83"/>
      <c r="AF37" s="83"/>
      <c r="AG37" s="83"/>
      <c r="AH37" s="83"/>
      <c r="AI37" s="83"/>
      <c r="AJ37" s="83"/>
      <c r="AK37" s="52"/>
      <c r="AL37" s="52"/>
      <c r="AM37" s="52"/>
      <c r="AN37" s="52"/>
      <c r="AO37" s="52"/>
    </row>
    <row r="38" ht="15.0" customHeight="1">
      <c r="A38" s="306" t="s">
        <v>408</v>
      </c>
      <c r="B38" s="112"/>
      <c r="C38" s="112"/>
      <c r="D38" s="112"/>
      <c r="E38" s="112"/>
      <c r="F38" s="112"/>
      <c r="G38" s="112"/>
      <c r="H38" s="113"/>
      <c r="I38" s="87"/>
      <c r="J38" s="134">
        <v>5.0</v>
      </c>
      <c r="K38" s="135"/>
      <c r="L38" s="52"/>
      <c r="M38" s="315" t="s">
        <v>412</v>
      </c>
      <c r="N38" s="316" t="s">
        <v>375</v>
      </c>
      <c r="O38" s="317" t="s">
        <v>65</v>
      </c>
      <c r="P38" s="118">
        <v>0.0</v>
      </c>
      <c r="Q38" s="317">
        <v>0.0</v>
      </c>
      <c r="R38" s="302">
        <f t="shared" si="7"/>
        <v>12</v>
      </c>
      <c r="S38" s="52"/>
      <c r="T38" s="313">
        <f>IF(N38 = "쉬움", VLOOKUP(P38,'참조 테이블'!$F$1:$J$105,2,FALSE), IF(N38 = "보통", VLOOKUP(P38, '참조 테이블'!$F$1:$J$105, 3, FALSE), IF(N38 = "어려움", VLOOKUP(P38, '참조 테이블'!$F$1:$J$105, 4, FALSE), IF(N38 = "매우 어려움", VLOOKUP(P38, '참조 테이블'!$F$1:$J$105, 5, FALSE), IF(N38 = "종합기능", VLOOKUP(P38, '참조 테이블'!$F$1:$K$105, 6, FALSE), 0)))))</f>
        <v>1</v>
      </c>
      <c r="U38" s="130"/>
      <c r="V38" s="52"/>
      <c r="W38" s="325">
        <v>2000.0</v>
      </c>
      <c r="X38" s="326"/>
      <c r="Y38" s="327">
        <f>(W38-U82-U83-U84-U85)</f>
        <v>-319482</v>
      </c>
      <c r="Z38" s="215"/>
      <c r="AA38" s="215"/>
      <c r="AB38" s="213"/>
      <c r="AC38" s="52"/>
      <c r="AD38" s="52"/>
      <c r="AE38" s="83"/>
      <c r="AF38" s="83"/>
      <c r="AG38" s="83"/>
      <c r="AH38" s="83"/>
      <c r="AI38" s="83"/>
      <c r="AJ38" s="83"/>
      <c r="AK38" s="52"/>
      <c r="AL38" s="52"/>
      <c r="AM38" s="52"/>
      <c r="AN38" s="52"/>
      <c r="AO38" s="52"/>
    </row>
    <row r="39" ht="15.0" customHeight="1">
      <c r="A39" s="306" t="s">
        <v>420</v>
      </c>
      <c r="B39" s="112"/>
      <c r="C39" s="112"/>
      <c r="D39" s="112"/>
      <c r="E39" s="112"/>
      <c r="F39" s="112"/>
      <c r="G39" s="112"/>
      <c r="H39" s="113"/>
      <c r="I39" s="319"/>
      <c r="J39" s="134">
        <v>15.0</v>
      </c>
      <c r="K39" s="135"/>
      <c r="L39" s="52"/>
      <c r="M39" s="315" t="s">
        <v>422</v>
      </c>
      <c r="N39" s="316" t="s">
        <v>371</v>
      </c>
      <c r="O39" s="317" t="s">
        <v>65</v>
      </c>
      <c r="P39" s="118">
        <v>1.0</v>
      </c>
      <c r="Q39" s="317">
        <v>0.0</v>
      </c>
      <c r="R39" s="302">
        <f t="shared" si="7"/>
        <v>13</v>
      </c>
      <c r="S39" s="52"/>
      <c r="T39" s="313">
        <f>IF(N39 = "쉬움", VLOOKUP(P39,'참조 테이블'!$F$1:$J$105,2,FALSE), IF(N39 = "보통", VLOOKUP(P39, '참조 테이블'!$F$1:$J$105, 3, FALSE), IF(N39 = "어려움", VLOOKUP(P39, '참조 테이블'!$F$1:$J$105, 4, FALSE), IF(N39 = "매우 어려움", VLOOKUP(P39, '참조 테이블'!$F$1:$J$105, 5, FALSE), IF(N39 = "종합기능", VLOOKUP(P39, '참조 테이블'!$F$1:$K$105, 6, FALSE), 0)))))</f>
        <v>4</v>
      </c>
      <c r="U39" s="130"/>
      <c r="V39" s="52"/>
      <c r="W39" s="52"/>
      <c r="X39" s="52"/>
      <c r="Y39" s="52"/>
      <c r="Z39" s="52"/>
      <c r="AA39" s="52"/>
      <c r="AB39" s="52"/>
      <c r="AC39" s="52"/>
      <c r="AD39" s="52"/>
      <c r="AE39" s="83"/>
      <c r="AF39" s="83"/>
      <c r="AG39" s="83"/>
      <c r="AH39" s="83"/>
      <c r="AI39" s="83"/>
      <c r="AJ39" s="83"/>
      <c r="AK39" s="52"/>
      <c r="AL39" s="52"/>
      <c r="AM39" s="52"/>
      <c r="AN39" s="52"/>
      <c r="AO39" s="52"/>
    </row>
    <row r="40" ht="15.0" customHeight="1">
      <c r="A40" s="306" t="s">
        <v>428</v>
      </c>
      <c r="B40" s="112"/>
      <c r="C40" s="112"/>
      <c r="D40" s="112"/>
      <c r="E40" s="112"/>
      <c r="F40" s="112"/>
      <c r="G40" s="112"/>
      <c r="H40" s="113"/>
      <c r="I40" s="87"/>
      <c r="J40" s="134">
        <v>15.0</v>
      </c>
      <c r="K40" s="135"/>
      <c r="L40" s="52"/>
      <c r="M40" s="315" t="s">
        <v>432</v>
      </c>
      <c r="N40" s="316" t="s">
        <v>376</v>
      </c>
      <c r="O40" s="328" t="s">
        <v>65</v>
      </c>
      <c r="P40" s="118">
        <v>1.0</v>
      </c>
      <c r="Q40" s="317">
        <v>1.0</v>
      </c>
      <c r="R40" s="302">
        <f t="shared" si="7"/>
        <v>14</v>
      </c>
      <c r="S40" s="52"/>
      <c r="T40" s="313">
        <f>IF(N40 = "쉬움", VLOOKUP(P40,'참조 테이블'!$F$1:$J$105,2,FALSE), IF(N40 = "보통", VLOOKUP(P40, '참조 테이블'!$F$1:$J$105, 3, FALSE), IF(N40 = "어려움", VLOOKUP(P40, '참조 테이블'!$F$1:$J$105, 4, FALSE), IF(N40 = "매우 어려움", VLOOKUP(P40, '참조 테이블'!$F$1:$J$105, 5, FALSE), IF(N40 = "종합기능", VLOOKUP(P40, '참조 테이블'!$F$1:$K$105, 6, FALSE), 0)))))</f>
        <v>8</v>
      </c>
      <c r="U40" s="130"/>
      <c r="V40" s="52"/>
      <c r="W40" s="303" t="s">
        <v>437</v>
      </c>
      <c r="X40" s="99" t="s">
        <v>348</v>
      </c>
      <c r="Y40" s="99" t="s">
        <v>349</v>
      </c>
      <c r="Z40" s="101" t="s">
        <v>438</v>
      </c>
      <c r="AA40" s="99" t="s">
        <v>350</v>
      </c>
      <c r="AB40" s="99" t="s">
        <v>351</v>
      </c>
      <c r="AC40" s="99" t="s">
        <v>439</v>
      </c>
      <c r="AD40" s="122" t="s">
        <v>76</v>
      </c>
      <c r="AE40" s="46"/>
      <c r="AF40" s="123"/>
      <c r="AG40" s="123"/>
      <c r="AH40" s="123"/>
      <c r="AI40" s="123"/>
      <c r="AJ40" s="123"/>
      <c r="AK40" s="52"/>
      <c r="AL40" s="52"/>
      <c r="AM40" s="52"/>
      <c r="AN40" s="52"/>
      <c r="AO40" s="52"/>
    </row>
    <row r="41" ht="15.0" customHeight="1">
      <c r="A41" s="329" t="s">
        <v>440</v>
      </c>
      <c r="B41" s="112"/>
      <c r="C41" s="112"/>
      <c r="D41" s="112"/>
      <c r="E41" s="112"/>
      <c r="F41" s="112"/>
      <c r="G41" s="112"/>
      <c r="H41" s="113"/>
      <c r="I41" s="3"/>
      <c r="J41" s="134">
        <v>10.0</v>
      </c>
      <c r="K41" s="135"/>
      <c r="L41" s="52"/>
      <c r="M41" s="315" t="s">
        <v>443</v>
      </c>
      <c r="N41" s="316" t="s">
        <v>375</v>
      </c>
      <c r="O41" s="330" t="s">
        <v>114</v>
      </c>
      <c r="P41" s="317">
        <v>0.0</v>
      </c>
      <c r="Q41" s="317">
        <v>2.0</v>
      </c>
      <c r="R41" s="302">
        <f t="shared" si="7"/>
        <v>14</v>
      </c>
      <c r="S41" s="52"/>
      <c r="T41" s="313">
        <f>IF(N41 = "쉬움", VLOOKUP(P41,'참조 테이블'!$F$1:$J$105,2,FALSE), IF(N41 = "보통", VLOOKUP(P41, '참조 테이블'!$F$1:$J$105, 3, FALSE), IF(N41 = "어려움", VLOOKUP(P41, '참조 테이블'!$F$1:$J$105, 4, FALSE), IF(N41 = "매우 어려움", VLOOKUP(P41, '참조 테이블'!$F$1:$J$105, 5, FALSE), IF(N41 = "종합기능", VLOOKUP(P41, '참조 테이블'!$F$1:$K$105, 6, FALSE), 0)))))</f>
        <v>1</v>
      </c>
      <c r="U41" s="130"/>
      <c r="V41" s="52"/>
      <c r="W41" s="331" t="s">
        <v>447</v>
      </c>
      <c r="X41" s="226" t="s">
        <v>376</v>
      </c>
      <c r="Y41" s="118" t="s">
        <v>152</v>
      </c>
      <c r="Z41" s="118">
        <v>-3.0</v>
      </c>
      <c r="AA41" s="118">
        <v>2.0</v>
      </c>
      <c r="AB41" s="332">
        <v>0.0</v>
      </c>
      <c r="AC41" s="146" t="str">
        <f t="shared" ref="AC41:AC47" si="8">VLOOKUP(Y41,$M$31:$R$58,6,FALSE)+Z41+AA41+AB41</f>
        <v>#VALUE!</v>
      </c>
      <c r="AD41" s="313">
        <f>IF(X41="보통",AA41,IF(X41="어려움",IF(AA41=0,0,AA41+1),))</f>
        <v>3</v>
      </c>
      <c r="AE41" s="130"/>
      <c r="AF41" s="123"/>
      <c r="AG41" s="123"/>
      <c r="AH41" s="123"/>
      <c r="AI41" s="123"/>
      <c r="AJ41" s="123"/>
      <c r="AK41" s="52"/>
      <c r="AL41" s="52"/>
      <c r="AM41" s="52"/>
      <c r="AN41" s="52"/>
      <c r="AO41" s="52"/>
    </row>
    <row r="42" ht="15.0" customHeight="1">
      <c r="A42" s="333"/>
      <c r="B42" s="112"/>
      <c r="C42" s="112"/>
      <c r="D42" s="112"/>
      <c r="E42" s="112"/>
      <c r="F42" s="112"/>
      <c r="G42" s="112"/>
      <c r="H42" s="113"/>
      <c r="I42" s="314"/>
      <c r="J42" s="129"/>
      <c r="K42" s="130"/>
      <c r="L42" s="52"/>
      <c r="M42" s="315" t="s">
        <v>452</v>
      </c>
      <c r="N42" s="316" t="s">
        <v>375</v>
      </c>
      <c r="O42" s="317" t="s">
        <v>65</v>
      </c>
      <c r="P42" s="118">
        <v>0.0</v>
      </c>
      <c r="Q42" s="317">
        <v>0.0</v>
      </c>
      <c r="R42" s="302">
        <f t="shared" si="7"/>
        <v>12</v>
      </c>
      <c r="S42" s="52"/>
      <c r="T42" s="313">
        <f>IF(N42 = "쉬움", VLOOKUP(P42,'참조 테이블'!$F$1:$J$105,2,FALSE), IF(N42 = "보통", VLOOKUP(P42, '참조 테이블'!$F$1:$J$105, 3, FALSE), IF(N42 = "어려움", VLOOKUP(P42, '참조 테이블'!$F$1:$J$105, 4, FALSE), IF(N42 = "매우 어려움", VLOOKUP(P42, '참조 테이블'!$F$1:$J$105, 5, FALSE), IF(N42 = "종합기능", VLOOKUP(P42, '참조 테이블'!$F$1:$K$105, 6, FALSE), 0)))))</f>
        <v>1</v>
      </c>
      <c r="U42" s="130"/>
      <c r="V42" s="52"/>
      <c r="W42" s="334"/>
      <c r="X42" s="335"/>
      <c r="Y42" s="332"/>
      <c r="Z42" s="332"/>
      <c r="AA42" s="332"/>
      <c r="AB42" s="332"/>
      <c r="AC42" s="146" t="str">
        <f t="shared" si="8"/>
        <v>#N/A</v>
      </c>
      <c r="AD42" s="336" t="str">
        <f t="shared" ref="AD42:AD47" si="9">IF(Y42="보통",AB42,IF(Y42="어려움",IF(AB42=0,0,AB42+1),))</f>
        <v/>
      </c>
      <c r="AE42" s="135"/>
      <c r="AF42" s="52"/>
      <c r="AG42" s="52"/>
      <c r="AH42" s="52"/>
      <c r="AI42" s="52"/>
      <c r="AJ42" s="52"/>
      <c r="AK42" s="52"/>
      <c r="AL42" s="52"/>
      <c r="AM42" s="52"/>
      <c r="AN42" s="52"/>
      <c r="AO42" s="52"/>
    </row>
    <row r="43" ht="15.0" customHeight="1">
      <c r="A43" s="337"/>
      <c r="B43" s="338"/>
      <c r="C43" s="338"/>
      <c r="D43" s="338"/>
      <c r="E43" s="338"/>
      <c r="F43" s="338"/>
      <c r="G43" s="338"/>
      <c r="H43" s="339"/>
      <c r="I43" s="52"/>
      <c r="J43" s="193"/>
      <c r="K43" s="166"/>
      <c r="L43" s="52"/>
      <c r="M43" s="315" t="s">
        <v>459</v>
      </c>
      <c r="N43" s="316" t="s">
        <v>357</v>
      </c>
      <c r="O43" s="317" t="s">
        <v>65</v>
      </c>
      <c r="P43" s="118">
        <v>-1.0</v>
      </c>
      <c r="Q43" s="317">
        <v>3.0</v>
      </c>
      <c r="R43" s="302">
        <f t="shared" si="7"/>
        <v>14</v>
      </c>
      <c r="S43" s="52"/>
      <c r="T43" s="313">
        <f>IF(N43 = "쉬움", VLOOKUP(P43,'참조 테이블'!$F$1:$J$105,2,FALSE), IF(N43 = "보통", VLOOKUP(P43, '참조 테이블'!$F$1:$J$105, 3, FALSE), IF(N43 = "어려움", VLOOKUP(P43, '참조 테이블'!$F$1:$J$105, 4, FALSE), IF(N43 = "매우 어려움", VLOOKUP(P43, '참조 테이블'!$F$1:$J$105, 5, FALSE), IF(N43 = "종합기능", VLOOKUP(P43, '참조 테이블'!$F$1:$K$105, 6, FALSE), 0)))))</f>
        <v>12</v>
      </c>
      <c r="U43" s="130"/>
      <c r="V43" s="52"/>
      <c r="W43" s="331"/>
      <c r="X43" s="226"/>
      <c r="Y43" s="118"/>
      <c r="Z43" s="118"/>
      <c r="AA43" s="118"/>
      <c r="AB43" s="118"/>
      <c r="AC43" s="146" t="str">
        <f t="shared" si="8"/>
        <v>#N/A</v>
      </c>
      <c r="AD43" s="336" t="str">
        <f t="shared" si="9"/>
        <v/>
      </c>
      <c r="AE43" s="135"/>
      <c r="AF43" s="52"/>
      <c r="AG43" s="52"/>
      <c r="AH43" s="52"/>
      <c r="AI43" s="52"/>
      <c r="AJ43" s="52"/>
      <c r="AK43" s="52"/>
      <c r="AL43" s="52"/>
      <c r="AM43" s="52"/>
      <c r="AN43" s="52"/>
      <c r="AO43" s="52"/>
    </row>
    <row r="44" ht="15.0" customHeight="1">
      <c r="A44" s="340" t="s">
        <v>463</v>
      </c>
      <c r="B44" s="22"/>
      <c r="C44" s="22"/>
      <c r="D44" s="22"/>
      <c r="E44" s="22"/>
      <c r="F44" s="22"/>
      <c r="G44" s="22"/>
      <c r="H44" s="14"/>
      <c r="I44" s="164"/>
      <c r="J44" s="341" t="s">
        <v>76</v>
      </c>
      <c r="K44" s="108"/>
      <c r="L44" s="52"/>
      <c r="M44" s="315"/>
      <c r="N44" s="316"/>
      <c r="O44" s="317"/>
      <c r="P44" s="118"/>
      <c r="Q44" s="317"/>
      <c r="R44" s="302">
        <f t="shared" si="7"/>
        <v>0</v>
      </c>
      <c r="S44" s="52"/>
      <c r="T44" s="313">
        <f>IF(N44 = "쉬움", VLOOKUP(P44,'참조 테이블'!$F$1:$J$105,2,FALSE), IF(N44 = "보통", VLOOKUP(P44, '참조 테이블'!$F$1:$J$105, 3, FALSE), IF(N44 = "어려움", VLOOKUP(P44, '참조 테이블'!$F$1:$J$105, 4, FALSE), IF(N44 = "매우 어려움", VLOOKUP(P44, '참조 테이블'!$F$1:$J$105, 5, FALSE), IF(N44 = "종합기능", VLOOKUP(P44, '참조 테이블'!$F$1:$K$105, 6, FALSE), 0)))))</f>
        <v>0</v>
      </c>
      <c r="U44" s="130"/>
      <c r="V44" s="52"/>
      <c r="W44" s="331"/>
      <c r="X44" s="226"/>
      <c r="Y44" s="118"/>
      <c r="Z44" s="118"/>
      <c r="AA44" s="118"/>
      <c r="AB44" s="118"/>
      <c r="AC44" s="146" t="str">
        <f t="shared" si="8"/>
        <v>#N/A</v>
      </c>
      <c r="AD44" s="336" t="str">
        <f t="shared" si="9"/>
        <v/>
      </c>
      <c r="AE44" s="135"/>
      <c r="AF44" s="52"/>
      <c r="AG44" s="52"/>
      <c r="AH44" s="52"/>
      <c r="AI44" s="52"/>
      <c r="AJ44" s="52"/>
      <c r="AK44" s="52"/>
      <c r="AL44" s="52"/>
      <c r="AM44" s="52"/>
      <c r="AN44" s="52"/>
      <c r="AO44" s="52"/>
    </row>
    <row r="45" ht="15.0" customHeight="1">
      <c r="A45" s="133" t="s">
        <v>470</v>
      </c>
      <c r="B45" s="112"/>
      <c r="C45" s="112"/>
      <c r="D45" s="112"/>
      <c r="E45" s="112"/>
      <c r="F45" s="112"/>
      <c r="G45" s="112"/>
      <c r="H45" s="113"/>
      <c r="I45" s="52"/>
      <c r="J45" s="129">
        <v>1.0</v>
      </c>
      <c r="K45" s="130"/>
      <c r="L45" s="52"/>
      <c r="M45" s="315"/>
      <c r="N45" s="316"/>
      <c r="O45" s="317"/>
      <c r="P45" s="118"/>
      <c r="Q45" s="317"/>
      <c r="R45" s="302">
        <f t="shared" si="7"/>
        <v>0</v>
      </c>
      <c r="S45" s="52"/>
      <c r="T45" s="313">
        <f>IF(N45 = "쉬움", VLOOKUP(P45,'참조 테이블'!$F$1:$J$105,2,FALSE), IF(N45 = "보통", VLOOKUP(P45, '참조 테이블'!$F$1:$J$105, 3, FALSE), IF(N45 = "어려움", VLOOKUP(P45, '참조 테이블'!$F$1:$J$105, 4, FALSE), IF(N45 = "매우 어려움", VLOOKUP(P45, '참조 테이블'!$F$1:$J$105, 5, FALSE), IF(N45 = "종합기능", VLOOKUP(P45, '참조 테이블'!$F$1:$K$105, 6, FALSE), 0)))))</f>
        <v>0</v>
      </c>
      <c r="U45" s="130"/>
      <c r="V45" s="52"/>
      <c r="W45" s="331"/>
      <c r="X45" s="226"/>
      <c r="Y45" s="118"/>
      <c r="Z45" s="118"/>
      <c r="AA45" s="118"/>
      <c r="AB45" s="118"/>
      <c r="AC45" s="146" t="str">
        <f t="shared" si="8"/>
        <v>#N/A</v>
      </c>
      <c r="AD45" s="336" t="str">
        <f t="shared" si="9"/>
        <v/>
      </c>
      <c r="AE45" s="135"/>
      <c r="AF45" s="52"/>
      <c r="AG45" s="52"/>
      <c r="AH45" s="52"/>
      <c r="AI45" s="52"/>
      <c r="AJ45" s="52"/>
      <c r="AK45" s="52"/>
      <c r="AL45" s="52"/>
      <c r="AM45" s="52"/>
      <c r="AN45" s="52"/>
      <c r="AO45" s="52"/>
    </row>
    <row r="46" ht="15.0" customHeight="1">
      <c r="A46" s="133" t="s">
        <v>476</v>
      </c>
      <c r="B46" s="112"/>
      <c r="C46" s="112"/>
      <c r="D46" s="112"/>
      <c r="E46" s="112"/>
      <c r="F46" s="112"/>
      <c r="G46" s="112"/>
      <c r="H46" s="113"/>
      <c r="I46" s="52"/>
      <c r="J46" s="129">
        <v>1.0</v>
      </c>
      <c r="K46" s="130"/>
      <c r="L46" s="52"/>
      <c r="M46" s="315"/>
      <c r="N46" s="316"/>
      <c r="O46" s="317"/>
      <c r="P46" s="118"/>
      <c r="Q46" s="317"/>
      <c r="R46" s="302">
        <f t="shared" si="7"/>
        <v>0</v>
      </c>
      <c r="S46" s="52"/>
      <c r="T46" s="313">
        <f>IF(N46 = "쉬움", VLOOKUP(P46,'참조 테이블'!$F$1:$J$105,2,FALSE), IF(N46 = "보통", VLOOKUP(P46, '참조 테이블'!$F$1:$J$105, 3, FALSE), IF(N46 = "어려움", VLOOKUP(P46, '참조 테이블'!$F$1:$J$105, 4, FALSE), IF(N46 = "매우 어려움", VLOOKUP(P46, '참조 테이블'!$F$1:$J$105, 5, FALSE), IF(N46 = "종합기능", VLOOKUP(P46, '참조 테이블'!$F$1:$K$105, 6, FALSE), 0)))))</f>
        <v>0</v>
      </c>
      <c r="U46" s="130"/>
      <c r="V46" s="52"/>
      <c r="W46" s="331"/>
      <c r="X46" s="226"/>
      <c r="Y46" s="118"/>
      <c r="Z46" s="118"/>
      <c r="AA46" s="118"/>
      <c r="AB46" s="118"/>
      <c r="AC46" s="146" t="str">
        <f t="shared" si="8"/>
        <v>#N/A</v>
      </c>
      <c r="AD46" s="336" t="str">
        <f t="shared" si="9"/>
        <v/>
      </c>
      <c r="AE46" s="135"/>
      <c r="AF46" s="52"/>
      <c r="AG46" s="52"/>
      <c r="AH46" s="52"/>
      <c r="AI46" s="52"/>
      <c r="AJ46" s="52"/>
      <c r="AK46" s="52"/>
      <c r="AL46" s="52"/>
      <c r="AM46" s="52"/>
      <c r="AN46" s="52"/>
      <c r="AO46" s="52"/>
    </row>
    <row r="47" ht="15.0" customHeight="1">
      <c r="A47" s="133" t="s">
        <v>481</v>
      </c>
      <c r="B47" s="112"/>
      <c r="C47" s="112"/>
      <c r="D47" s="112"/>
      <c r="E47" s="112"/>
      <c r="F47" s="112"/>
      <c r="G47" s="112"/>
      <c r="H47" s="113"/>
      <c r="I47" s="52"/>
      <c r="J47" s="129">
        <v>25.0</v>
      </c>
      <c r="K47" s="130"/>
      <c r="L47" s="52"/>
      <c r="M47" s="315"/>
      <c r="N47" s="316"/>
      <c r="O47" s="317"/>
      <c r="P47" s="118"/>
      <c r="Q47" s="317"/>
      <c r="R47" s="302">
        <f t="shared" si="7"/>
        <v>0</v>
      </c>
      <c r="S47" s="52"/>
      <c r="T47" s="313">
        <f>IF(N47 = "쉬움", VLOOKUP(P47,'참조 테이블'!$F$1:$J$105,2,FALSE), IF(N47 = "보통", VLOOKUP(P47, '참조 테이블'!$F$1:$J$105, 3, FALSE), IF(N47 = "어려움", VLOOKUP(P47, '참조 테이블'!$F$1:$J$105, 4, FALSE), IF(N47 = "매우 어려움", VLOOKUP(P47, '참조 테이블'!$F$1:$J$105, 5, FALSE), IF(N47 = "종합기능", VLOOKUP(P47, '참조 테이블'!$F$1:$K$105, 6, FALSE), 0)))))</f>
        <v>0</v>
      </c>
      <c r="U47" s="130"/>
      <c r="V47" s="52"/>
      <c r="W47" s="343"/>
      <c r="X47" s="90"/>
      <c r="Y47" s="345"/>
      <c r="Z47" s="345"/>
      <c r="AA47" s="345"/>
      <c r="AB47" s="345"/>
      <c r="AC47" s="146" t="str">
        <f t="shared" si="8"/>
        <v>#N/A</v>
      </c>
      <c r="AD47" s="347" t="str">
        <f t="shared" si="9"/>
        <v/>
      </c>
      <c r="AE47" s="213"/>
      <c r="AF47" s="349"/>
      <c r="AG47" s="52"/>
      <c r="AH47" s="52"/>
      <c r="AI47" s="52"/>
      <c r="AJ47" s="52"/>
      <c r="AK47" s="52"/>
      <c r="AL47" s="52"/>
      <c r="AM47" s="52"/>
      <c r="AN47" s="52"/>
      <c r="AO47" s="52"/>
    </row>
    <row r="48" ht="15.0" customHeight="1">
      <c r="A48" s="133" t="s">
        <v>487</v>
      </c>
      <c r="B48" s="112"/>
      <c r="C48" s="112"/>
      <c r="D48" s="112"/>
      <c r="E48" s="112"/>
      <c r="F48" s="112"/>
      <c r="G48" s="112"/>
      <c r="H48" s="113"/>
      <c r="I48" s="52"/>
      <c r="J48" s="129">
        <v>1.0</v>
      </c>
      <c r="K48" s="130"/>
      <c r="L48" s="52"/>
      <c r="M48" s="315"/>
      <c r="N48" s="316"/>
      <c r="O48" s="317"/>
      <c r="P48" s="118"/>
      <c r="Q48" s="317"/>
      <c r="R48" s="302">
        <f t="shared" si="7"/>
        <v>0</v>
      </c>
      <c r="S48" s="52"/>
      <c r="T48" s="313">
        <f>IF(N48 = "쉬움", VLOOKUP(P48,'참조 테이블'!$F$1:$J$105,2,FALSE), IF(N48 = "보통", VLOOKUP(P48, '참조 테이블'!$F$1:$J$105, 3, FALSE), IF(N48 = "어려움", VLOOKUP(P48, '참조 테이블'!$F$1:$J$105, 4, FALSE), IF(N48 = "매우 어려움", VLOOKUP(P48, '참조 테이블'!$F$1:$J$105, 5, FALSE), IF(N48 = "종합기능", VLOOKUP(P48, '참조 테이블'!$F$1:$K$105, 6, FALSE), 0)))))</f>
        <v>0</v>
      </c>
      <c r="U48" s="130"/>
      <c r="V48" s="52"/>
      <c r="W48" s="1"/>
      <c r="X48" s="1"/>
      <c r="Y48" s="1"/>
      <c r="Z48" s="1"/>
      <c r="AA48" s="1"/>
      <c r="AB48" s="1"/>
      <c r="AC48" s="1"/>
      <c r="AD48" s="1"/>
      <c r="AE48" s="1"/>
      <c r="AF48" s="52"/>
      <c r="AG48" s="52"/>
      <c r="AH48" s="52"/>
      <c r="AI48" s="52"/>
      <c r="AJ48" s="52"/>
      <c r="AK48" s="52"/>
      <c r="AL48" s="52"/>
      <c r="AM48" s="52"/>
      <c r="AN48" s="52"/>
      <c r="AO48" s="52"/>
    </row>
    <row r="49" ht="15.0" customHeight="1">
      <c r="A49" s="133" t="s">
        <v>489</v>
      </c>
      <c r="B49" s="112"/>
      <c r="C49" s="112"/>
      <c r="D49" s="112"/>
      <c r="E49" s="112"/>
      <c r="F49" s="112"/>
      <c r="G49" s="112"/>
      <c r="H49" s="113"/>
      <c r="I49" s="52"/>
      <c r="J49" s="129">
        <v>5.0</v>
      </c>
      <c r="K49" s="130"/>
      <c r="L49" s="52"/>
      <c r="M49" s="315"/>
      <c r="N49" s="316"/>
      <c r="O49" s="317"/>
      <c r="P49" s="118"/>
      <c r="Q49" s="317"/>
      <c r="R49" s="302">
        <f t="shared" si="7"/>
        <v>0</v>
      </c>
      <c r="S49" s="52"/>
      <c r="T49" s="313">
        <f>IF(N49 = "쉬움", VLOOKUP(P49,'참조 테이블'!$F$1:$J$105,2,FALSE), IF(N49 = "보통", VLOOKUP(P49, '참조 테이블'!$F$1:$J$105, 3, FALSE), IF(N49 = "어려움", VLOOKUP(P49, '참조 테이블'!$F$1:$J$105, 4, FALSE), IF(N49 = "매우 어려움", VLOOKUP(P49, '참조 테이블'!$F$1:$J$105, 5, FALSE), IF(N49 = "종합기능", VLOOKUP(P49, '참조 테이블'!$F$1:$K$105, 6, FALSE), 0)))))</f>
        <v>0</v>
      </c>
      <c r="U49" s="130"/>
      <c r="V49" s="52"/>
      <c r="W49" s="274" t="str">
        <f>A43</f>
        <v/>
      </c>
      <c r="X49" s="44"/>
      <c r="Y49" s="44"/>
      <c r="Z49" s="44"/>
      <c r="AA49" s="44"/>
      <c r="AB49" s="44"/>
      <c r="AC49" s="44"/>
      <c r="AD49" s="98"/>
      <c r="AE49" s="100"/>
      <c r="AF49" s="122" t="s">
        <v>76</v>
      </c>
      <c r="AG49" s="46"/>
      <c r="AH49" s="52"/>
      <c r="AI49" s="52"/>
      <c r="AJ49" s="52"/>
      <c r="AK49" s="52"/>
      <c r="AL49" s="52"/>
      <c r="AM49" s="52"/>
      <c r="AN49" s="52"/>
      <c r="AO49" s="52"/>
    </row>
    <row r="50" ht="15.0" customHeight="1">
      <c r="A50" s="133" t="s">
        <v>492</v>
      </c>
      <c r="B50" s="112"/>
      <c r="C50" s="112"/>
      <c r="D50" s="112"/>
      <c r="E50" s="112"/>
      <c r="F50" s="112"/>
      <c r="G50" s="112"/>
      <c r="H50" s="113"/>
      <c r="I50" s="52"/>
      <c r="J50" s="129">
        <v>20.0</v>
      </c>
      <c r="K50" s="130"/>
      <c r="L50" s="52"/>
      <c r="M50" s="315"/>
      <c r="N50" s="316"/>
      <c r="O50" s="317"/>
      <c r="P50" s="118"/>
      <c r="Q50" s="317"/>
      <c r="R50" s="302">
        <f t="shared" si="7"/>
        <v>0</v>
      </c>
      <c r="S50" s="52"/>
      <c r="T50" s="313">
        <f>IF(N50 = "쉬움", VLOOKUP(P50,'참조 테이블'!$F$1:$J$105,2,FALSE), IF(N50 = "보통", VLOOKUP(P50, '참조 테이블'!$F$1:$J$105, 3, FALSE), IF(N50 = "어려움", VLOOKUP(P50, '참조 테이블'!$F$1:$J$105, 4, FALSE), IF(N50 = "매우 어려움", VLOOKUP(P50, '참조 테이블'!$F$1:$J$105, 5, FALSE), IF(N50 = "종합기능", VLOOKUP(P50, '참조 테이블'!$F$1:$K$105, 6, FALSE), 0)))))</f>
        <v>0</v>
      </c>
      <c r="U50" s="130"/>
      <c r="V50" s="52"/>
      <c r="W50" s="127" t="s">
        <v>493</v>
      </c>
      <c r="X50" s="128"/>
      <c r="Y50" s="128"/>
      <c r="Z50" s="128"/>
      <c r="AA50" s="128"/>
      <c r="AB50" s="128"/>
      <c r="AC50" s="128"/>
      <c r="AD50" s="76"/>
      <c r="AE50" s="52"/>
      <c r="AF50" s="129">
        <v>15.0</v>
      </c>
      <c r="AG50" s="130"/>
      <c r="AH50" s="52"/>
      <c r="AI50" s="52"/>
      <c r="AJ50" s="52"/>
      <c r="AK50" s="52"/>
      <c r="AL50" s="52"/>
      <c r="AM50" s="52"/>
      <c r="AN50" s="52"/>
      <c r="AO50" s="52"/>
    </row>
    <row r="51" ht="15.0" customHeight="1">
      <c r="A51" s="133" t="s">
        <v>494</v>
      </c>
      <c r="B51" s="112"/>
      <c r="C51" s="112"/>
      <c r="D51" s="112"/>
      <c r="E51" s="112"/>
      <c r="F51" s="112"/>
      <c r="G51" s="112"/>
      <c r="H51" s="113"/>
      <c r="I51" s="87"/>
      <c r="J51" s="129">
        <v>15.0</v>
      </c>
      <c r="K51" s="130"/>
      <c r="L51" s="52"/>
      <c r="M51" s="315"/>
      <c r="N51" s="316"/>
      <c r="O51" s="317"/>
      <c r="P51" s="118"/>
      <c r="Q51" s="317"/>
      <c r="R51" s="302">
        <f t="shared" si="7"/>
        <v>0</v>
      </c>
      <c r="S51" s="52"/>
      <c r="T51" s="313">
        <f>IF(N51 = "쉬움", VLOOKUP(P51,'참조 테이블'!$F$1:$J$105,2,FALSE), IF(N51 = "보통", VLOOKUP(P51, '참조 테이블'!$F$1:$J$105, 3, FALSE), IF(N51 = "어려움", VLOOKUP(P51, '참조 테이블'!$F$1:$J$105, 4, FALSE), IF(N51 = "매우 어려움", VLOOKUP(P51, '참조 테이블'!$F$1:$J$105, 5, FALSE), IF(N51 = "종합기능", VLOOKUP(P51, '참조 테이블'!$F$1:$K$105, 6, FALSE), 0)))))</f>
        <v>0</v>
      </c>
      <c r="U51" s="130"/>
      <c r="V51" s="52"/>
      <c r="W51" s="133" t="s">
        <v>497</v>
      </c>
      <c r="X51" s="112"/>
      <c r="Y51" s="112"/>
      <c r="Z51" s="112"/>
      <c r="AA51" s="112"/>
      <c r="AB51" s="112"/>
      <c r="AC51" s="112"/>
      <c r="AD51" s="113"/>
      <c r="AE51" s="52"/>
      <c r="AF51" s="134">
        <v>5.0</v>
      </c>
      <c r="AG51" s="135"/>
      <c r="AH51" s="52"/>
      <c r="AI51" s="52"/>
      <c r="AJ51" s="52"/>
      <c r="AK51" s="52"/>
      <c r="AL51" s="52"/>
      <c r="AM51" s="52"/>
      <c r="AN51" s="52"/>
      <c r="AO51" s="52"/>
    </row>
    <row r="52" ht="15.0" customHeight="1">
      <c r="A52" s="133"/>
      <c r="B52" s="112"/>
      <c r="C52" s="112"/>
      <c r="D52" s="112"/>
      <c r="E52" s="112"/>
      <c r="F52" s="112"/>
      <c r="G52" s="112"/>
      <c r="H52" s="113"/>
      <c r="I52" s="52"/>
      <c r="J52" s="129"/>
      <c r="K52" s="130"/>
      <c r="L52" s="52"/>
      <c r="M52" s="315"/>
      <c r="N52" s="316"/>
      <c r="O52" s="317"/>
      <c r="P52" s="118"/>
      <c r="Q52" s="317"/>
      <c r="R52" s="302">
        <f t="shared" si="7"/>
        <v>0</v>
      </c>
      <c r="S52" s="52"/>
      <c r="T52" s="313">
        <f>IF(N52 = "쉬움", VLOOKUP(P52,'참조 테이블'!$F$1:$J$105,2,FALSE), IF(N52 = "보통", VLOOKUP(P52, '참조 테이블'!$F$1:$J$105, 3, FALSE), IF(N52 = "어려움", VLOOKUP(P52, '참조 테이블'!$F$1:$J$105, 4, FALSE), IF(N52 = "매우 어려움", VLOOKUP(P52, '참조 테이블'!$F$1:$J$105, 5, FALSE), IF(N52 = "종합기능", VLOOKUP(P52, '참조 테이블'!$F$1:$K$105, 6, FALSE), 0)))))</f>
        <v>0</v>
      </c>
      <c r="U52" s="130"/>
      <c r="V52" s="52"/>
      <c r="W52" s="133" t="s">
        <v>499</v>
      </c>
      <c r="X52" s="112"/>
      <c r="Y52" s="112"/>
      <c r="Z52" s="112"/>
      <c r="AA52" s="112"/>
      <c r="AB52" s="112"/>
      <c r="AC52" s="112"/>
      <c r="AD52" s="113"/>
      <c r="AE52" s="52"/>
      <c r="AF52" s="129">
        <v>3.0</v>
      </c>
      <c r="AG52" s="130"/>
      <c r="AH52" s="52"/>
      <c r="AI52" s="52"/>
      <c r="AJ52" s="52"/>
      <c r="AK52" s="52"/>
      <c r="AL52" s="52"/>
      <c r="AM52" s="52"/>
      <c r="AN52" s="52"/>
      <c r="AO52" s="52"/>
    </row>
    <row r="53" ht="15.0" customHeight="1">
      <c r="A53" s="133"/>
      <c r="B53" s="112"/>
      <c r="C53" s="112"/>
      <c r="D53" s="112"/>
      <c r="E53" s="112"/>
      <c r="F53" s="112"/>
      <c r="G53" s="112"/>
      <c r="H53" s="113"/>
      <c r="I53" s="52"/>
      <c r="J53" s="129"/>
      <c r="K53" s="130"/>
      <c r="L53" s="52"/>
      <c r="M53" s="315"/>
      <c r="N53" s="316"/>
      <c r="O53" s="317"/>
      <c r="P53" s="118"/>
      <c r="Q53" s="317"/>
      <c r="R53" s="302">
        <f t="shared" si="7"/>
        <v>0</v>
      </c>
      <c r="S53" s="52"/>
      <c r="T53" s="313">
        <f>IF(N53 = "쉬움", VLOOKUP(P53,'참조 테이블'!$F$1:$J$105,2,FALSE), IF(N53 = "보통", VLOOKUP(P53, '참조 테이블'!$F$1:$J$105, 3, FALSE), IF(N53 = "어려움", VLOOKUP(P53, '참조 테이블'!$F$1:$J$105, 4, FALSE), IF(N53 = "매우 어려움", VLOOKUP(P53, '참조 테이블'!$F$1:$J$105, 5, FALSE), IF(N53 = "종합기능", VLOOKUP(P53, '참조 테이블'!$F$1:$K$105, 6, FALSE), 0)))))</f>
        <v>0</v>
      </c>
      <c r="U53" s="130"/>
      <c r="V53" s="52"/>
      <c r="W53" s="133" t="s">
        <v>500</v>
      </c>
      <c r="X53" s="112"/>
      <c r="Y53" s="112"/>
      <c r="Z53" s="112"/>
      <c r="AA53" s="112"/>
      <c r="AB53" s="112"/>
      <c r="AC53" s="112"/>
      <c r="AD53" s="113"/>
      <c r="AE53" s="52"/>
      <c r="AF53" s="129">
        <v>10.0</v>
      </c>
      <c r="AG53" s="130"/>
      <c r="AH53" s="52"/>
      <c r="AI53" s="52"/>
      <c r="AJ53" s="52"/>
      <c r="AK53" s="52"/>
      <c r="AL53" s="52"/>
      <c r="AM53" s="52"/>
      <c r="AN53" s="52"/>
      <c r="AO53" s="52"/>
    </row>
    <row r="54" ht="15.0" customHeight="1">
      <c r="A54" s="133"/>
      <c r="B54" s="112"/>
      <c r="C54" s="112"/>
      <c r="D54" s="112"/>
      <c r="E54" s="112"/>
      <c r="F54" s="112"/>
      <c r="G54" s="112"/>
      <c r="H54" s="113"/>
      <c r="I54" s="52"/>
      <c r="J54" s="129"/>
      <c r="K54" s="130"/>
      <c r="L54" s="52"/>
      <c r="M54" s="315"/>
      <c r="N54" s="316"/>
      <c r="O54" s="317"/>
      <c r="P54" s="118"/>
      <c r="Q54" s="317"/>
      <c r="R54" s="302">
        <f t="shared" si="7"/>
        <v>0</v>
      </c>
      <c r="S54" s="52"/>
      <c r="T54" s="313">
        <f>IF(N54 = "쉬움", VLOOKUP(P54,'참조 테이블'!$F$1:$J$105,2,FALSE), IF(N54 = "보통", VLOOKUP(P54, '참조 테이블'!$F$1:$J$105, 3, FALSE), IF(N54 = "어려움", VLOOKUP(P54, '참조 테이블'!$F$1:$J$105, 4, FALSE), IF(N54 = "매우 어려움", VLOOKUP(P54, '참조 테이블'!$F$1:$J$105, 5, FALSE), IF(N54 = "종합기능", VLOOKUP(P54, '참조 테이블'!$F$1:$K$105, 6, FALSE), 0)))))</f>
        <v>0</v>
      </c>
      <c r="U54" s="130"/>
      <c r="V54" s="52"/>
      <c r="W54" s="133"/>
      <c r="X54" s="112"/>
      <c r="Y54" s="112"/>
      <c r="Z54" s="112"/>
      <c r="AA54" s="112"/>
      <c r="AB54" s="112"/>
      <c r="AC54" s="112"/>
      <c r="AD54" s="113"/>
      <c r="AE54" s="52"/>
      <c r="AF54" s="129"/>
      <c r="AG54" s="130"/>
      <c r="AH54" s="52"/>
      <c r="AI54" s="52"/>
      <c r="AJ54" s="52"/>
      <c r="AK54" s="52"/>
      <c r="AL54" s="52"/>
      <c r="AM54" s="52"/>
      <c r="AN54" s="52"/>
      <c r="AO54" s="52"/>
    </row>
    <row r="55" ht="15.0" customHeight="1">
      <c r="A55" s="133"/>
      <c r="B55" s="112"/>
      <c r="C55" s="112"/>
      <c r="D55" s="112"/>
      <c r="E55" s="112"/>
      <c r="F55" s="112"/>
      <c r="G55" s="112"/>
      <c r="H55" s="113"/>
      <c r="I55" s="52"/>
      <c r="J55" s="129"/>
      <c r="K55" s="130"/>
      <c r="L55" s="52"/>
      <c r="M55" s="315"/>
      <c r="N55" s="316"/>
      <c r="O55" s="317"/>
      <c r="P55" s="118"/>
      <c r="Q55" s="317"/>
      <c r="R55" s="302">
        <f t="shared" si="7"/>
        <v>0</v>
      </c>
      <c r="S55" s="52"/>
      <c r="T55" s="313">
        <f>IF(N55 = "쉬움", VLOOKUP(P55,'참조 테이블'!$F$1:$J$105,2,FALSE), IF(N55 = "보통", VLOOKUP(P55, '참조 테이블'!$F$1:$J$105, 3, FALSE), IF(N55 = "어려움", VLOOKUP(P55, '참조 테이블'!$F$1:$J$105, 4, FALSE), IF(N55 = "매우 어려움", VLOOKUP(P55, '참조 테이블'!$F$1:$J$105, 5, FALSE), IF(N55 = "종합기능", VLOOKUP(P55, '참조 테이블'!$F$1:$K$105, 6, FALSE), 0)))))</f>
        <v>0</v>
      </c>
      <c r="U55" s="130"/>
      <c r="V55" s="52"/>
      <c r="W55" s="133"/>
      <c r="X55" s="112"/>
      <c r="Y55" s="112"/>
      <c r="Z55" s="112"/>
      <c r="AA55" s="112"/>
      <c r="AB55" s="112"/>
      <c r="AC55" s="112"/>
      <c r="AD55" s="113"/>
      <c r="AE55" s="52"/>
      <c r="AF55" s="129"/>
      <c r="AG55" s="130"/>
      <c r="AH55" s="52"/>
      <c r="AI55" s="52"/>
      <c r="AJ55" s="52"/>
      <c r="AK55" s="52"/>
      <c r="AL55" s="52"/>
      <c r="AM55" s="52"/>
      <c r="AN55" s="52"/>
      <c r="AO55" s="52"/>
    </row>
    <row r="56" ht="15.0" customHeight="1">
      <c r="A56" s="133"/>
      <c r="B56" s="112"/>
      <c r="C56" s="112"/>
      <c r="D56" s="112"/>
      <c r="E56" s="112"/>
      <c r="F56" s="112"/>
      <c r="G56" s="112"/>
      <c r="H56" s="113"/>
      <c r="I56" s="52"/>
      <c r="J56" s="129"/>
      <c r="K56" s="130"/>
      <c r="L56" s="52"/>
      <c r="M56" s="315"/>
      <c r="N56" s="316"/>
      <c r="O56" s="317"/>
      <c r="P56" s="118"/>
      <c r="Q56" s="317"/>
      <c r="R56" s="302">
        <f t="shared" si="7"/>
        <v>0</v>
      </c>
      <c r="S56" s="52"/>
      <c r="T56" s="313">
        <f>IF(N56 = "쉬움", VLOOKUP(P56,'참조 테이블'!$F$1:$J$105,2,FALSE), IF(N56 = "보통", VLOOKUP(P56, '참조 테이블'!$F$1:$J$105, 3, FALSE), IF(N56 = "어려움", VLOOKUP(P56, '참조 테이블'!$F$1:$J$105, 4, FALSE), IF(N56 = "매우 어려움", VLOOKUP(P56, '참조 테이블'!$F$1:$J$105, 5, FALSE), IF(N56 = "종합기능", VLOOKUP(P56, '참조 테이블'!$F$1:$K$105, 6, FALSE), 0)))))</f>
        <v>0</v>
      </c>
      <c r="U56" s="130"/>
      <c r="V56" s="52"/>
      <c r="W56" s="133"/>
      <c r="X56" s="112"/>
      <c r="Y56" s="112"/>
      <c r="Z56" s="112"/>
      <c r="AA56" s="112"/>
      <c r="AB56" s="112"/>
      <c r="AC56" s="112"/>
      <c r="AD56" s="113"/>
      <c r="AE56" s="52"/>
      <c r="AF56" s="129"/>
      <c r="AG56" s="130"/>
      <c r="AH56" s="52"/>
      <c r="AI56" s="52"/>
      <c r="AJ56" s="52"/>
      <c r="AK56" s="52"/>
      <c r="AL56" s="52"/>
      <c r="AM56" s="52"/>
      <c r="AN56" s="52"/>
      <c r="AO56" s="52"/>
    </row>
    <row r="57" ht="15.0" customHeight="1">
      <c r="A57" s="133"/>
      <c r="B57" s="112"/>
      <c r="C57" s="112"/>
      <c r="D57" s="112"/>
      <c r="E57" s="112"/>
      <c r="F57" s="112"/>
      <c r="G57" s="112"/>
      <c r="H57" s="113"/>
      <c r="I57" s="52"/>
      <c r="J57" s="129"/>
      <c r="K57" s="130"/>
      <c r="L57" s="52"/>
      <c r="M57" s="315"/>
      <c r="N57" s="316"/>
      <c r="O57" s="317"/>
      <c r="P57" s="118"/>
      <c r="Q57" s="317"/>
      <c r="R57" s="302">
        <f t="shared" si="7"/>
        <v>0</v>
      </c>
      <c r="S57" s="52"/>
      <c r="T57" s="313">
        <f>IF(N57 = "쉬움", VLOOKUP(P57,'참조 테이블'!$F$1:$J$105,2,FALSE), IF(N57 = "보통", VLOOKUP(P57, '참조 테이블'!$F$1:$J$105, 3, FALSE), IF(N57 = "어려움", VLOOKUP(P57, '참조 테이블'!$F$1:$J$105, 4, FALSE), IF(N57 = "매우 어려움", VLOOKUP(P57, '참조 테이블'!$F$1:$J$105, 5, FALSE), IF(N57 = "종합기능", VLOOKUP(P57, '참조 테이블'!$F$1:$K$105, 6, FALSE), 0)))))</f>
        <v>0</v>
      </c>
      <c r="U57" s="130"/>
      <c r="V57" s="52"/>
      <c r="W57" s="133"/>
      <c r="X57" s="112"/>
      <c r="Y57" s="112"/>
      <c r="Z57" s="112"/>
      <c r="AA57" s="112"/>
      <c r="AB57" s="112"/>
      <c r="AC57" s="112"/>
      <c r="AD57" s="113"/>
      <c r="AE57" s="52"/>
      <c r="AF57" s="129"/>
      <c r="AG57" s="130"/>
      <c r="AH57" s="52"/>
      <c r="AI57" s="52"/>
      <c r="AJ57" s="52"/>
      <c r="AK57" s="52"/>
      <c r="AL57" s="52"/>
      <c r="AM57" s="52"/>
      <c r="AN57" s="52"/>
      <c r="AO57" s="52"/>
    </row>
    <row r="58" ht="15.0" customHeight="1">
      <c r="A58" s="214"/>
      <c r="B58" s="215"/>
      <c r="C58" s="215"/>
      <c r="D58" s="215"/>
      <c r="E58" s="215"/>
      <c r="F58" s="215"/>
      <c r="G58" s="215"/>
      <c r="H58" s="89"/>
      <c r="I58" s="146"/>
      <c r="J58" s="216"/>
      <c r="K58" s="213"/>
      <c r="L58" s="52"/>
      <c r="M58" s="352"/>
      <c r="N58" s="353"/>
      <c r="O58" s="345"/>
      <c r="P58" s="146"/>
      <c r="Q58" s="345"/>
      <c r="R58" s="350">
        <f t="shared" si="7"/>
        <v>0</v>
      </c>
      <c r="S58" s="146"/>
      <c r="T58" s="347">
        <f>IF(N58 = "쉬움", VLOOKUP(P58,'참조 테이블'!$F$1:$J$105,2,FALSE), IF(N58 = "보통", VLOOKUP(P58, '참조 테이블'!$F$1:$J$105, 3, FALSE), IF(N58 = "어려움", VLOOKUP(P58, '참조 테이블'!$F$1:$J$105, 4, FALSE), IF(N58 = "매우 어려움", VLOOKUP(P58, '참조 테이블'!$F$1:$J$105, 5, FALSE), IF(N58 = "종합기능", VLOOKUP(P58, '참조 테이블'!$F$1:$K$105, 6, FALSE), 0)))))</f>
        <v>0</v>
      </c>
      <c r="U58" s="213"/>
      <c r="V58" s="52"/>
      <c r="W58" s="214"/>
      <c r="X58" s="215"/>
      <c r="Y58" s="215"/>
      <c r="Z58" s="215"/>
      <c r="AA58" s="215"/>
      <c r="AB58" s="215"/>
      <c r="AC58" s="215"/>
      <c r="AD58" s="89"/>
      <c r="AE58" s="146"/>
      <c r="AF58" s="147"/>
      <c r="AG58" s="148"/>
      <c r="AH58" s="52"/>
      <c r="AI58" s="52"/>
      <c r="AJ58" s="52"/>
      <c r="AK58" s="52"/>
      <c r="AL58" s="52"/>
      <c r="AM58" s="52"/>
      <c r="AN58" s="52"/>
      <c r="AO58" s="52"/>
    </row>
    <row r="59" ht="6.7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</row>
    <row r="60" ht="19.5" customHeight="1">
      <c r="A60" s="354" t="s">
        <v>505</v>
      </c>
      <c r="B60" s="152"/>
      <c r="C60" s="355" t="s">
        <v>506</v>
      </c>
      <c r="D60" s="151"/>
      <c r="E60" s="152"/>
      <c r="F60" s="356">
        <f>SUM(A8:H8)+SUM(A12:H12)+H20+H21</f>
        <v>160</v>
      </c>
      <c r="G60" s="152"/>
      <c r="H60" s="355" t="s">
        <v>507</v>
      </c>
      <c r="I60" s="151"/>
      <c r="J60" s="151"/>
      <c r="K60" s="151"/>
      <c r="L60" s="152"/>
      <c r="M60" s="357">
        <f>SUM(J31:K42)+SUM(T7:U12)+SUM(T14:U18)+SUM(T21:U28)+A18+J43</f>
        <v>164</v>
      </c>
      <c r="N60" s="358" t="s">
        <v>508</v>
      </c>
      <c r="O60" s="152"/>
      <c r="P60" s="357">
        <f>SUM(J45:L58)</f>
        <v>68</v>
      </c>
      <c r="Q60" s="355" t="s">
        <v>509</v>
      </c>
      <c r="R60" s="152"/>
      <c r="S60" s="359"/>
      <c r="T60" s="356">
        <f>SUM(T31:T58)+SUM(AD41:AE47)</f>
        <v>71</v>
      </c>
      <c r="U60" s="360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</row>
    <row r="61" ht="6.7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</row>
    <row r="62" ht="9.75" customHeight="1">
      <c r="A62" s="106" t="s">
        <v>510</v>
      </c>
      <c r="B62" s="52"/>
      <c r="C62" s="52"/>
      <c r="D62" s="52"/>
      <c r="E62" s="361" t="s">
        <v>511</v>
      </c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362"/>
      <c r="U62" s="39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</row>
    <row r="63" ht="15.0" customHeight="1">
      <c r="A63" s="42" t="s">
        <v>54</v>
      </c>
      <c r="B63" s="44"/>
      <c r="C63" s="44"/>
      <c r="D63" s="44"/>
      <c r="E63" s="44"/>
      <c r="F63" s="44"/>
      <c r="G63" s="98"/>
      <c r="H63" s="99" t="s">
        <v>56</v>
      </c>
      <c r="I63" s="100"/>
      <c r="J63" s="101" t="s">
        <v>46</v>
      </c>
      <c r="K63" s="99" t="s">
        <v>57</v>
      </c>
      <c r="L63" s="99" t="s">
        <v>58</v>
      </c>
      <c r="M63" s="99" t="s">
        <v>49</v>
      </c>
      <c r="N63" s="99" t="s">
        <v>59</v>
      </c>
      <c r="O63" s="99" t="s">
        <v>55</v>
      </c>
      <c r="P63" s="99" t="s">
        <v>60</v>
      </c>
      <c r="Q63" s="99" t="s">
        <v>61</v>
      </c>
      <c r="R63" s="103" t="s">
        <v>62</v>
      </c>
      <c r="S63" s="123"/>
      <c r="T63" s="363" t="s">
        <v>512</v>
      </c>
      <c r="U63" s="22"/>
      <c r="V63" s="14"/>
      <c r="W63" s="123"/>
      <c r="X63" s="42" t="str">
        <f>O88</f>
        <v>배낭,프레임 있음 50KG</v>
      </c>
      <c r="Y63" s="44"/>
      <c r="Z63" s="98"/>
      <c r="AA63" s="99" t="s">
        <v>326</v>
      </c>
      <c r="AB63" s="100"/>
      <c r="AC63" s="99" t="s">
        <v>60</v>
      </c>
      <c r="AD63" s="99" t="s">
        <v>61</v>
      </c>
      <c r="AE63" s="103" t="s">
        <v>238</v>
      </c>
      <c r="AF63" s="52"/>
      <c r="AG63" s="52"/>
      <c r="AH63" s="52"/>
      <c r="AI63" s="52"/>
      <c r="AJ63" s="52"/>
      <c r="AK63" s="52"/>
      <c r="AL63" s="52"/>
      <c r="AM63" s="52"/>
      <c r="AN63" s="52"/>
      <c r="AO63" s="52"/>
    </row>
    <row r="64" ht="15.0" customHeight="1">
      <c r="A64" s="364" t="s">
        <v>91</v>
      </c>
      <c r="B64" s="128"/>
      <c r="C64" s="128"/>
      <c r="D64" s="128"/>
      <c r="E64" s="128"/>
      <c r="F64" s="128"/>
      <c r="G64" s="76"/>
      <c r="H64" s="114" t="s">
        <v>356</v>
      </c>
      <c r="I64" s="52"/>
      <c r="J64" s="115" t="s">
        <v>92</v>
      </c>
      <c r="K64" s="115">
        <v>-2.0</v>
      </c>
      <c r="L64" s="229" t="s">
        <v>93</v>
      </c>
      <c r="M64" s="118" t="s">
        <v>513</v>
      </c>
      <c r="N64" s="118">
        <v>-1.0</v>
      </c>
      <c r="O64" s="118">
        <v>6.0</v>
      </c>
      <c r="P64" s="120">
        <v>40.0</v>
      </c>
      <c r="Q64" s="118">
        <v>0.5</v>
      </c>
      <c r="R64" s="121"/>
      <c r="S64" s="123"/>
      <c r="T64" s="365">
        <f>(R82+R83+R84+R85)</f>
        <v>45.65</v>
      </c>
      <c r="U64" s="366"/>
      <c r="V64" s="110"/>
      <c r="W64" s="123"/>
      <c r="X64" s="367" t="s">
        <v>514</v>
      </c>
      <c r="Y64" s="76"/>
      <c r="Z64" s="114"/>
      <c r="AA64" s="118"/>
      <c r="AB64" s="118"/>
      <c r="AC64" s="120">
        <v>100.0</v>
      </c>
      <c r="AD64" s="118">
        <v>5.0</v>
      </c>
      <c r="AE64" s="368">
        <v>1.0</v>
      </c>
      <c r="AF64" s="52"/>
      <c r="AG64" s="52"/>
      <c r="AH64" s="52"/>
      <c r="AI64" s="52"/>
      <c r="AJ64" s="52"/>
      <c r="AK64" s="52"/>
      <c r="AL64" s="52"/>
      <c r="AM64" s="52"/>
      <c r="AN64" s="52"/>
      <c r="AO64" s="52"/>
    </row>
    <row r="65" ht="15.0" customHeight="1">
      <c r="A65" s="364" t="s">
        <v>91</v>
      </c>
      <c r="B65" s="128"/>
      <c r="C65" s="128"/>
      <c r="D65" s="128"/>
      <c r="E65" s="128"/>
      <c r="F65" s="128"/>
      <c r="G65" s="76"/>
      <c r="H65" s="114" t="s">
        <v>356</v>
      </c>
      <c r="I65" s="52"/>
      <c r="J65" s="115" t="s">
        <v>88</v>
      </c>
      <c r="K65" s="115">
        <v>0.0</v>
      </c>
      <c r="L65" s="229" t="s">
        <v>89</v>
      </c>
      <c r="M65" s="317" t="s">
        <v>515</v>
      </c>
      <c r="N65" s="317">
        <v>-1.0</v>
      </c>
      <c r="O65" s="317"/>
      <c r="P65" s="118"/>
      <c r="Q65" s="317"/>
      <c r="R65" s="369"/>
      <c r="S65" s="123"/>
      <c r="T65" s="370"/>
      <c r="V65" s="185"/>
      <c r="W65" s="123"/>
      <c r="X65" s="133" t="s">
        <v>516</v>
      </c>
      <c r="Y65" s="113"/>
      <c r="Z65" s="114"/>
      <c r="AA65" s="118"/>
      <c r="AB65" s="118"/>
      <c r="AC65" s="118">
        <v>80.0</v>
      </c>
      <c r="AD65" s="118">
        <v>6.0</v>
      </c>
      <c r="AE65" s="233">
        <v>1.0</v>
      </c>
      <c r="AF65" s="52"/>
      <c r="AG65" s="52"/>
      <c r="AH65" s="52"/>
      <c r="AI65" s="52"/>
      <c r="AJ65" s="52"/>
      <c r="AK65" s="52"/>
      <c r="AL65" s="52"/>
      <c r="AM65" s="52"/>
      <c r="AN65" s="52"/>
      <c r="AO65" s="52"/>
    </row>
    <row r="66" ht="15.0" customHeight="1">
      <c r="A66" s="364" t="s">
        <v>517</v>
      </c>
      <c r="B66" s="128"/>
      <c r="C66" s="128"/>
      <c r="D66" s="128"/>
      <c r="E66" s="128"/>
      <c r="F66" s="128"/>
      <c r="G66" s="76"/>
      <c r="H66" s="114" t="s">
        <v>152</v>
      </c>
      <c r="I66" s="52"/>
      <c r="J66" s="115" t="s">
        <v>92</v>
      </c>
      <c r="K66" s="115">
        <v>3.0</v>
      </c>
      <c r="L66" s="371" t="s">
        <v>518</v>
      </c>
      <c r="M66" s="317">
        <v>1.0</v>
      </c>
      <c r="N66" s="317">
        <v>0.0</v>
      </c>
      <c r="O66" s="317">
        <v>8.0</v>
      </c>
      <c r="P66" s="118">
        <v>320000.0</v>
      </c>
      <c r="Q66" s="317">
        <v>1.0</v>
      </c>
      <c r="R66" s="369"/>
      <c r="S66" s="123"/>
      <c r="T66" s="124"/>
      <c r="U66" s="211"/>
      <c r="V66" s="125"/>
      <c r="W66" s="123"/>
      <c r="X66" s="133" t="s">
        <v>519</v>
      </c>
      <c r="Y66" s="113"/>
      <c r="Z66" s="114"/>
      <c r="AA66" s="118"/>
      <c r="AB66" s="118"/>
      <c r="AC66" s="118">
        <v>50.0</v>
      </c>
      <c r="AD66" s="118">
        <v>4.0</v>
      </c>
      <c r="AE66" s="233">
        <v>1.0</v>
      </c>
      <c r="AF66" s="52"/>
      <c r="AG66" s="52"/>
      <c r="AH66" s="52"/>
      <c r="AI66" s="52"/>
      <c r="AJ66" s="52"/>
      <c r="AK66" s="52"/>
      <c r="AL66" s="52"/>
      <c r="AM66" s="52"/>
      <c r="AN66" s="52"/>
      <c r="AO66" s="52"/>
    </row>
    <row r="67" ht="15.0" customHeight="1">
      <c r="A67" s="364" t="s">
        <v>517</v>
      </c>
      <c r="B67" s="128"/>
      <c r="C67" s="128"/>
      <c r="D67" s="128"/>
      <c r="E67" s="128"/>
      <c r="F67" s="128"/>
      <c r="G67" s="76"/>
      <c r="H67" s="114" t="s">
        <v>152</v>
      </c>
      <c r="I67" s="52"/>
      <c r="J67" s="115" t="s">
        <v>88</v>
      </c>
      <c r="K67" s="115">
        <v>3.0</v>
      </c>
      <c r="L67" s="371" t="s">
        <v>520</v>
      </c>
      <c r="M67" s="317">
        <v>1.0</v>
      </c>
      <c r="N67" s="317">
        <v>0.0</v>
      </c>
      <c r="O67" s="317"/>
      <c r="P67" s="118"/>
      <c r="Q67" s="317"/>
      <c r="R67" s="369"/>
      <c r="S67" s="123"/>
      <c r="T67" s="372" t="s">
        <v>181</v>
      </c>
      <c r="U67" s="151"/>
      <c r="V67" s="152"/>
      <c r="W67" s="123"/>
      <c r="X67" s="133" t="s">
        <v>521</v>
      </c>
      <c r="Y67" s="113"/>
      <c r="Z67" s="114"/>
      <c r="AA67" s="118"/>
      <c r="AB67" s="118"/>
      <c r="AC67" s="118">
        <v>6.0</v>
      </c>
      <c r="AD67" s="118">
        <v>0.5</v>
      </c>
      <c r="AE67" s="233">
        <v>2.0</v>
      </c>
      <c r="AF67" s="52"/>
      <c r="AG67" s="52"/>
      <c r="AH67" s="52"/>
      <c r="AI67" s="52"/>
      <c r="AJ67" s="52"/>
      <c r="AK67" s="52"/>
      <c r="AL67" s="52"/>
      <c r="AM67" s="52"/>
      <c r="AN67" s="52"/>
      <c r="AO67" s="52"/>
    </row>
    <row r="68" ht="15.0" customHeight="1">
      <c r="A68" s="373"/>
      <c r="B68" s="145"/>
      <c r="C68" s="145"/>
      <c r="D68" s="145"/>
      <c r="E68" s="145"/>
      <c r="F68" s="145"/>
      <c r="G68" s="104"/>
      <c r="H68" s="293"/>
      <c r="I68" s="146"/>
      <c r="J68" s="266"/>
      <c r="K68" s="266"/>
      <c r="L68" s="267"/>
      <c r="M68" s="345"/>
      <c r="N68" s="345"/>
      <c r="O68" s="345"/>
      <c r="P68" s="146"/>
      <c r="Q68" s="345"/>
      <c r="R68" s="374"/>
      <c r="S68" s="123"/>
      <c r="T68" s="375">
        <f>(C17)</f>
        <v>12</v>
      </c>
      <c r="U68" s="151"/>
      <c r="V68" s="360"/>
      <c r="W68" s="376"/>
      <c r="X68" s="133" t="s">
        <v>522</v>
      </c>
      <c r="Y68" s="113"/>
      <c r="Z68" s="114"/>
      <c r="AA68" s="118"/>
      <c r="AB68" s="118"/>
      <c r="AC68" s="118">
        <v>15.0</v>
      </c>
      <c r="AD68" s="118">
        <v>4.0</v>
      </c>
      <c r="AE68" s="233">
        <v>1.0</v>
      </c>
      <c r="AF68" s="52"/>
      <c r="AG68" s="52"/>
      <c r="AH68" s="52"/>
      <c r="AI68" s="52"/>
      <c r="AJ68" s="52"/>
      <c r="AK68" s="52"/>
      <c r="AL68" s="52"/>
      <c r="AM68" s="52"/>
      <c r="AN68" s="52"/>
      <c r="AO68" s="52"/>
    </row>
    <row r="69" ht="15.0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123"/>
      <c r="O69" s="377" t="s">
        <v>523</v>
      </c>
      <c r="P69" s="52"/>
      <c r="Q69" s="377"/>
      <c r="R69" s="123"/>
      <c r="S69" s="52"/>
      <c r="T69" s="378" t="s">
        <v>394</v>
      </c>
      <c r="U69" s="151"/>
      <c r="V69" s="152"/>
      <c r="W69" s="52"/>
      <c r="X69" s="133" t="s">
        <v>524</v>
      </c>
      <c r="Y69" s="113"/>
      <c r="Z69" s="114"/>
      <c r="AA69" s="118"/>
      <c r="AB69" s="118"/>
      <c r="AC69" s="118">
        <v>35.0</v>
      </c>
      <c r="AD69" s="118">
        <v>1.5</v>
      </c>
      <c r="AE69" s="233">
        <v>1.0</v>
      </c>
      <c r="AF69" s="52"/>
      <c r="AG69" s="52"/>
      <c r="AH69" s="52"/>
      <c r="AI69" s="52"/>
      <c r="AJ69" s="52"/>
      <c r="AK69" s="52"/>
      <c r="AL69" s="52"/>
      <c r="AM69" s="52"/>
      <c r="AN69" s="52"/>
      <c r="AO69" s="52"/>
    </row>
    <row r="70" ht="15.0" customHeight="1">
      <c r="A70" s="274" t="s">
        <v>140</v>
      </c>
      <c r="B70" s="44"/>
      <c r="C70" s="98"/>
      <c r="D70" s="99" t="s">
        <v>324</v>
      </c>
      <c r="E70" s="99" t="s">
        <v>60</v>
      </c>
      <c r="F70" s="99" t="s">
        <v>61</v>
      </c>
      <c r="G70" s="99" t="s">
        <v>325</v>
      </c>
      <c r="H70" s="99" t="s">
        <v>113</v>
      </c>
      <c r="I70" s="99"/>
      <c r="J70" s="99" t="s">
        <v>326</v>
      </c>
      <c r="K70" s="103" t="s">
        <v>62</v>
      </c>
      <c r="L70" s="52"/>
      <c r="M70" s="52"/>
      <c r="N70" s="274" t="s">
        <v>525</v>
      </c>
      <c r="O70" s="98"/>
      <c r="P70" s="99" t="s">
        <v>238</v>
      </c>
      <c r="Q70" s="99" t="s">
        <v>61</v>
      </c>
      <c r="R70" s="103" t="s">
        <v>60</v>
      </c>
      <c r="S70" s="52"/>
      <c r="T70" s="379"/>
      <c r="U70" s="366"/>
      <c r="V70" s="110"/>
      <c r="W70" s="52"/>
      <c r="X70" s="133" t="s">
        <v>526</v>
      </c>
      <c r="Y70" s="113"/>
      <c r="Z70" s="114"/>
      <c r="AA70" s="118"/>
      <c r="AB70" s="118"/>
      <c r="AC70" s="118">
        <v>150.0</v>
      </c>
      <c r="AD70" s="118">
        <v>1.5</v>
      </c>
      <c r="AE70" s="233">
        <v>1.0</v>
      </c>
      <c r="AF70" s="52"/>
      <c r="AG70" s="52"/>
      <c r="AH70" s="52"/>
      <c r="AI70" s="52"/>
      <c r="AJ70" s="52"/>
      <c r="AK70" s="52"/>
      <c r="AL70" s="52"/>
      <c r="AM70" s="52"/>
      <c r="AN70" s="52"/>
      <c r="AO70" s="52"/>
    </row>
    <row r="71" ht="15.0" customHeight="1">
      <c r="A71" s="127"/>
      <c r="B71" s="128"/>
      <c r="C71" s="76"/>
      <c r="D71" s="118"/>
      <c r="E71" s="120"/>
      <c r="F71" s="118"/>
      <c r="G71" s="118"/>
      <c r="H71" s="118"/>
      <c r="I71" s="118"/>
      <c r="J71" s="118"/>
      <c r="K71" s="233"/>
      <c r="L71" s="52"/>
      <c r="M71" s="52"/>
      <c r="N71" s="127" t="s">
        <v>527</v>
      </c>
      <c r="O71" s="76"/>
      <c r="P71" s="118">
        <v>25.0</v>
      </c>
      <c r="Q71" s="118">
        <v>0.03</v>
      </c>
      <c r="R71" s="380">
        <f t="shared" ref="R71:R72" si="10">(Q71*P71)*40</f>
        <v>30</v>
      </c>
      <c r="S71" s="52"/>
      <c r="T71" s="370"/>
      <c r="V71" s="185"/>
      <c r="W71" s="52"/>
      <c r="X71" s="127" t="s">
        <v>528</v>
      </c>
      <c r="Y71" s="76"/>
      <c r="Z71" s="114"/>
      <c r="AA71" s="118"/>
      <c r="AB71" s="118"/>
      <c r="AC71" s="118">
        <v>250.0</v>
      </c>
      <c r="AD71" s="118">
        <v>5.0</v>
      </c>
      <c r="AE71" s="233">
        <v>1.0</v>
      </c>
      <c r="AF71" s="52"/>
      <c r="AG71" s="52"/>
      <c r="AH71" s="52"/>
      <c r="AI71" s="52"/>
      <c r="AJ71" s="52"/>
      <c r="AK71" s="52"/>
      <c r="AL71" s="52"/>
      <c r="AM71" s="52"/>
      <c r="AN71" s="52"/>
      <c r="AO71" s="52"/>
    </row>
    <row r="72" ht="15.0" customHeight="1">
      <c r="A72" s="144"/>
      <c r="B72" s="145"/>
      <c r="C72" s="104"/>
      <c r="D72" s="146"/>
      <c r="E72" s="282"/>
      <c r="F72" s="146"/>
      <c r="G72" s="146"/>
      <c r="H72" s="146"/>
      <c r="I72" s="146"/>
      <c r="J72" s="146"/>
      <c r="K72" s="272"/>
      <c r="L72" s="52"/>
      <c r="M72" s="52"/>
      <c r="N72" s="214"/>
      <c r="O72" s="89"/>
      <c r="P72" s="146"/>
      <c r="Q72" s="146"/>
      <c r="R72" s="381">
        <f t="shared" si="10"/>
        <v>0</v>
      </c>
      <c r="S72" s="52"/>
      <c r="T72" s="124"/>
      <c r="U72" s="211"/>
      <c r="V72" s="125"/>
      <c r="W72" s="52"/>
      <c r="X72" s="127" t="s">
        <v>529</v>
      </c>
      <c r="Y72" s="76"/>
      <c r="Z72" s="114"/>
      <c r="AA72" s="118"/>
      <c r="AB72" s="118"/>
      <c r="AC72" s="118">
        <v>80.0</v>
      </c>
      <c r="AD72" s="118">
        <v>1.0</v>
      </c>
      <c r="AE72" s="233">
        <v>1.0</v>
      </c>
      <c r="AF72" s="52"/>
      <c r="AG72" s="52"/>
      <c r="AH72" s="52"/>
      <c r="AI72" s="52"/>
      <c r="AJ72" s="52"/>
      <c r="AK72" s="52"/>
      <c r="AL72" s="52"/>
      <c r="AM72" s="52"/>
      <c r="AN72" s="52"/>
      <c r="AO72" s="52"/>
    </row>
    <row r="73" ht="9.75" customHeight="1">
      <c r="A73" s="377" t="s">
        <v>530</v>
      </c>
      <c r="B73" s="123"/>
      <c r="C73" s="123"/>
      <c r="D73" s="123"/>
      <c r="E73" s="323" t="s">
        <v>531</v>
      </c>
      <c r="F73" s="123"/>
      <c r="G73" s="123"/>
      <c r="H73" s="123"/>
      <c r="I73" s="377" t="s">
        <v>532</v>
      </c>
      <c r="J73" s="123"/>
      <c r="K73" s="123"/>
      <c r="L73" s="123"/>
      <c r="M73" s="123"/>
      <c r="N73" s="377" t="s">
        <v>533</v>
      </c>
      <c r="O73" s="123"/>
      <c r="P73" s="123"/>
      <c r="Q73" s="123"/>
      <c r="R73" s="123"/>
      <c r="S73" s="123"/>
      <c r="T73" s="123"/>
      <c r="U73" s="123"/>
      <c r="V73" s="123"/>
      <c r="W73" s="123"/>
      <c r="X73" s="144"/>
      <c r="Y73" s="104"/>
      <c r="Z73" s="382"/>
      <c r="AA73" s="146"/>
      <c r="AB73" s="146"/>
      <c r="AC73" s="282"/>
      <c r="AD73" s="146"/>
      <c r="AE73" s="272"/>
      <c r="AF73" s="52"/>
      <c r="AG73" s="52"/>
      <c r="AH73" s="52"/>
      <c r="AI73" s="52"/>
      <c r="AJ73" s="52"/>
      <c r="AK73" s="52"/>
      <c r="AL73" s="52"/>
      <c r="AM73" s="52"/>
      <c r="AN73" s="52"/>
      <c r="AO73" s="52"/>
    </row>
    <row r="74" ht="15.0" customHeight="1">
      <c r="A74" s="42" t="s">
        <v>237</v>
      </c>
      <c r="B74" s="44"/>
      <c r="C74" s="44"/>
      <c r="D74" s="98"/>
      <c r="E74" s="99" t="s">
        <v>56</v>
      </c>
      <c r="F74" s="99" t="s">
        <v>238</v>
      </c>
      <c r="G74" s="101" t="s">
        <v>239</v>
      </c>
      <c r="H74" s="101" t="s">
        <v>50</v>
      </c>
      <c r="I74" s="100"/>
      <c r="J74" s="101" t="s">
        <v>46</v>
      </c>
      <c r="K74" s="99" t="s">
        <v>57</v>
      </c>
      <c r="L74" s="99" t="s">
        <v>58</v>
      </c>
      <c r="M74" s="99" t="s">
        <v>240</v>
      </c>
      <c r="N74" s="99" t="s">
        <v>241</v>
      </c>
      <c r="O74" s="99" t="s">
        <v>242</v>
      </c>
      <c r="P74" s="99" t="s">
        <v>55</v>
      </c>
      <c r="Q74" s="99" t="s">
        <v>243</v>
      </c>
      <c r="R74" s="99" t="s">
        <v>244</v>
      </c>
      <c r="S74" s="99"/>
      <c r="T74" s="220" t="s">
        <v>61</v>
      </c>
      <c r="U74" s="220" t="s">
        <v>60</v>
      </c>
      <c r="V74" s="103" t="s">
        <v>62</v>
      </c>
      <c r="W74" s="123"/>
      <c r="X74" s="123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</row>
    <row r="75" ht="15.0" customHeight="1">
      <c r="A75" s="364" t="s">
        <v>278</v>
      </c>
      <c r="B75" s="128"/>
      <c r="C75" s="128"/>
      <c r="D75" s="76"/>
      <c r="E75" s="226" t="s">
        <v>278</v>
      </c>
      <c r="F75" s="118">
        <v>1.0</v>
      </c>
      <c r="G75" s="227" t="s">
        <v>279</v>
      </c>
      <c r="H75" s="227" t="s">
        <v>280</v>
      </c>
      <c r="I75" s="52"/>
      <c r="J75" s="115" t="s">
        <v>88</v>
      </c>
      <c r="K75" s="115">
        <v>4.0</v>
      </c>
      <c r="L75" s="229" t="s">
        <v>89</v>
      </c>
      <c r="M75" s="332">
        <v>5.0</v>
      </c>
      <c r="N75" s="118">
        <v>1.0</v>
      </c>
      <c r="O75" s="118" t="s">
        <v>281</v>
      </c>
      <c r="P75" s="118">
        <v>7.0</v>
      </c>
      <c r="Q75" s="118">
        <v>1.0</v>
      </c>
      <c r="R75" s="118">
        <v>-6.0</v>
      </c>
      <c r="S75" s="52"/>
      <c r="T75" s="231">
        <v>3.0</v>
      </c>
      <c r="U75" s="232">
        <v>150.0</v>
      </c>
      <c r="V75" s="233"/>
      <c r="W75" s="123"/>
      <c r="X75" s="42" t="str">
        <f>O89</f>
        <v>가방 2</v>
      </c>
      <c r="Y75" s="44"/>
      <c r="Z75" s="98"/>
      <c r="AA75" s="99" t="s">
        <v>326</v>
      </c>
      <c r="AB75" s="100"/>
      <c r="AC75" s="99" t="s">
        <v>60</v>
      </c>
      <c r="AD75" s="99" t="s">
        <v>61</v>
      </c>
      <c r="AE75" s="103" t="s">
        <v>238</v>
      </c>
      <c r="AF75" s="52"/>
      <c r="AG75" s="52"/>
      <c r="AH75" s="52"/>
      <c r="AI75" s="52"/>
      <c r="AJ75" s="52"/>
      <c r="AK75" s="52"/>
      <c r="AL75" s="52"/>
      <c r="AM75" s="52"/>
      <c r="AN75" s="52"/>
      <c r="AO75" s="52"/>
    </row>
    <row r="76" ht="15.0" customHeight="1">
      <c r="A76" s="364"/>
      <c r="B76" s="128"/>
      <c r="C76" s="128"/>
      <c r="D76" s="76"/>
      <c r="E76" s="226"/>
      <c r="F76" s="317"/>
      <c r="G76" s="227"/>
      <c r="H76" s="227"/>
      <c r="I76" s="52"/>
      <c r="J76" s="115"/>
      <c r="K76" s="115"/>
      <c r="L76" s="229"/>
      <c r="M76" s="317"/>
      <c r="N76" s="317"/>
      <c r="O76" s="317"/>
      <c r="P76" s="118"/>
      <c r="Q76" s="118"/>
      <c r="R76" s="317"/>
      <c r="S76" s="52"/>
      <c r="T76" s="383"/>
      <c r="U76" s="384"/>
      <c r="V76" s="385"/>
      <c r="W76" s="123"/>
      <c r="X76" s="367" t="s">
        <v>514</v>
      </c>
      <c r="Y76" s="76"/>
      <c r="Z76" s="114"/>
      <c r="AA76" s="118"/>
      <c r="AB76" s="118"/>
      <c r="AC76" s="120"/>
      <c r="AD76" s="118"/>
      <c r="AE76" s="368">
        <v>1.0</v>
      </c>
      <c r="AF76" s="52"/>
      <c r="AG76" s="52"/>
      <c r="AH76" s="52"/>
      <c r="AI76" s="52"/>
      <c r="AJ76" s="52"/>
      <c r="AK76" s="52"/>
      <c r="AL76" s="52"/>
      <c r="AM76" s="52"/>
      <c r="AN76" s="52"/>
      <c r="AO76" s="52"/>
    </row>
    <row r="77" ht="15.0" customHeight="1">
      <c r="A77" s="364"/>
      <c r="B77" s="128"/>
      <c r="C77" s="128"/>
      <c r="D77" s="76"/>
      <c r="E77" s="226"/>
      <c r="F77" s="317"/>
      <c r="G77" s="227"/>
      <c r="H77" s="227"/>
      <c r="I77" s="52"/>
      <c r="J77" s="115"/>
      <c r="K77" s="115"/>
      <c r="L77" s="229"/>
      <c r="M77" s="52"/>
      <c r="N77" s="52"/>
      <c r="O77" s="52"/>
      <c r="P77" s="52"/>
      <c r="Q77" s="52"/>
      <c r="R77" s="52"/>
      <c r="S77" s="52"/>
      <c r="T77" s="52"/>
      <c r="U77" s="52"/>
      <c r="V77" s="385"/>
      <c r="W77" s="123"/>
      <c r="X77" s="127"/>
      <c r="Y77" s="76"/>
      <c r="Z77" s="114"/>
      <c r="AA77" s="118"/>
      <c r="AB77" s="118"/>
      <c r="AC77" s="120"/>
      <c r="AD77" s="118"/>
      <c r="AE77" s="233"/>
      <c r="AF77" s="52"/>
      <c r="AG77" s="52"/>
      <c r="AH77" s="52"/>
      <c r="AI77" s="52"/>
      <c r="AJ77" s="52"/>
      <c r="AK77" s="52"/>
      <c r="AL77" s="52"/>
      <c r="AM77" s="52"/>
      <c r="AN77" s="52"/>
      <c r="AO77" s="52"/>
    </row>
    <row r="78" ht="15.0" customHeight="1">
      <c r="A78" s="364"/>
      <c r="B78" s="128"/>
      <c r="C78" s="128"/>
      <c r="D78" s="76"/>
      <c r="E78" s="226"/>
      <c r="F78" s="317"/>
      <c r="G78" s="227"/>
      <c r="H78" s="227"/>
      <c r="I78" s="52"/>
      <c r="J78" s="115"/>
      <c r="K78" s="115"/>
      <c r="L78" s="229"/>
      <c r="M78" s="317"/>
      <c r="N78" s="317"/>
      <c r="O78" s="317"/>
      <c r="P78" s="317"/>
      <c r="Q78" s="317"/>
      <c r="R78" s="317"/>
      <c r="S78" s="52"/>
      <c r="T78" s="386"/>
      <c r="U78" s="387"/>
      <c r="V78" s="385"/>
      <c r="W78" s="123"/>
      <c r="X78" s="127"/>
      <c r="Y78" s="76"/>
      <c r="Z78" s="114"/>
      <c r="AA78" s="118"/>
      <c r="AB78" s="118"/>
      <c r="AC78" s="120"/>
      <c r="AD78" s="118"/>
      <c r="AE78" s="233"/>
      <c r="AF78" s="52"/>
      <c r="AG78" s="52"/>
      <c r="AH78" s="52"/>
      <c r="AI78" s="52"/>
      <c r="AJ78" s="52"/>
      <c r="AK78" s="52"/>
      <c r="AL78" s="52"/>
      <c r="AM78" s="52"/>
      <c r="AN78" s="52"/>
      <c r="AO78" s="52"/>
    </row>
    <row r="79" ht="15.0" customHeight="1">
      <c r="A79" s="373"/>
      <c r="B79" s="145"/>
      <c r="C79" s="145"/>
      <c r="D79" s="104"/>
      <c r="E79" s="92"/>
      <c r="F79" s="90"/>
      <c r="G79" s="264"/>
      <c r="H79" s="264"/>
      <c r="I79" s="146"/>
      <c r="J79" s="266"/>
      <c r="K79" s="266"/>
      <c r="L79" s="267"/>
      <c r="M79" s="345"/>
      <c r="N79" s="345"/>
      <c r="O79" s="345"/>
      <c r="P79" s="146"/>
      <c r="Q79" s="345"/>
      <c r="R79" s="345"/>
      <c r="S79" s="146"/>
      <c r="T79" s="388"/>
      <c r="U79" s="388"/>
      <c r="V79" s="389"/>
      <c r="W79" s="123"/>
      <c r="X79" s="127"/>
      <c r="Y79" s="76"/>
      <c r="Z79" s="114"/>
      <c r="AA79" s="118"/>
      <c r="AB79" s="118"/>
      <c r="AC79" s="120"/>
      <c r="AD79" s="118"/>
      <c r="AE79" s="233"/>
      <c r="AF79" s="52"/>
      <c r="AG79" s="52"/>
      <c r="AH79" s="52"/>
      <c r="AI79" s="52"/>
      <c r="AJ79" s="52"/>
      <c r="AK79" s="52"/>
      <c r="AL79" s="52"/>
      <c r="AM79" s="52"/>
      <c r="AN79" s="52"/>
      <c r="AO79" s="52"/>
    </row>
    <row r="80" ht="9.75" customHeight="1">
      <c r="A80" s="377" t="s">
        <v>532</v>
      </c>
      <c r="B80" s="123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52"/>
      <c r="Q80" s="52"/>
      <c r="R80" s="52"/>
      <c r="S80" s="52"/>
      <c r="T80" s="52"/>
      <c r="U80" s="52"/>
      <c r="V80" s="52"/>
      <c r="W80" s="123"/>
      <c r="X80" s="127"/>
      <c r="Y80" s="76"/>
      <c r="Z80" s="114"/>
      <c r="AA80" s="118"/>
      <c r="AB80" s="118"/>
      <c r="AC80" s="120"/>
      <c r="AD80" s="118"/>
      <c r="AE80" s="233"/>
      <c r="AF80" s="52"/>
      <c r="AG80" s="52"/>
      <c r="AH80" s="52"/>
      <c r="AI80" s="52"/>
      <c r="AJ80" s="52"/>
      <c r="AK80" s="52"/>
      <c r="AL80" s="52"/>
      <c r="AM80" s="52"/>
      <c r="AN80" s="52"/>
      <c r="AO80" s="52"/>
    </row>
    <row r="81" ht="15.0" customHeight="1">
      <c r="A81" s="274" t="s">
        <v>534</v>
      </c>
      <c r="B81" s="44"/>
      <c r="C81" s="44"/>
      <c r="D81" s="44"/>
      <c r="E81" s="98"/>
      <c r="F81" s="101" t="s">
        <v>238</v>
      </c>
      <c r="G81" s="101" t="s">
        <v>60</v>
      </c>
      <c r="H81" s="99" t="s">
        <v>535</v>
      </c>
      <c r="I81" s="99"/>
      <c r="J81" s="289" t="s">
        <v>46</v>
      </c>
      <c r="K81" s="98"/>
      <c r="L81" s="99"/>
      <c r="M81" s="99" t="s">
        <v>61</v>
      </c>
      <c r="N81" s="99" t="s">
        <v>326</v>
      </c>
      <c r="O81" s="103" t="s">
        <v>62</v>
      </c>
      <c r="P81" s="52"/>
      <c r="Q81" s="42" t="s">
        <v>536</v>
      </c>
      <c r="R81" s="44"/>
      <c r="S81" s="46"/>
      <c r="T81" s="161" t="s">
        <v>537</v>
      </c>
      <c r="U81" s="156"/>
      <c r="V81" s="160"/>
      <c r="W81" s="123"/>
      <c r="X81" s="127"/>
      <c r="Y81" s="76"/>
      <c r="Z81" s="114"/>
      <c r="AA81" s="118"/>
      <c r="AB81" s="118"/>
      <c r="AC81" s="120"/>
      <c r="AD81" s="118"/>
      <c r="AE81" s="233"/>
      <c r="AF81" s="52"/>
      <c r="AG81" s="52"/>
      <c r="AH81" s="52"/>
      <c r="AI81" s="52"/>
      <c r="AJ81" s="52"/>
      <c r="AK81" s="52"/>
      <c r="AL81" s="52"/>
      <c r="AM81" s="52"/>
      <c r="AN81" s="52"/>
      <c r="AO81" s="52"/>
    </row>
    <row r="82" ht="15.0" customHeight="1">
      <c r="A82" s="224"/>
      <c r="B82" s="128"/>
      <c r="C82" s="128"/>
      <c r="D82" s="128"/>
      <c r="E82" s="76"/>
      <c r="F82" s="114"/>
      <c r="G82" s="390"/>
      <c r="H82" s="114"/>
      <c r="I82" s="52"/>
      <c r="J82" s="129"/>
      <c r="K82" s="76"/>
      <c r="L82" s="52"/>
      <c r="M82" s="118"/>
      <c r="N82" s="118"/>
      <c r="O82" s="233"/>
      <c r="P82" s="52"/>
      <c r="Q82" s="391" t="s">
        <v>538</v>
      </c>
      <c r="R82" s="392">
        <f>(Q64+Q65+Q66+Q67+Q68+T75*F75+T76*F76+T77*F77+T78*F78+T79*F79+F71+F72)</f>
        <v>4.5</v>
      </c>
      <c r="S82" s="108"/>
      <c r="T82" s="167" t="s">
        <v>538</v>
      </c>
      <c r="U82" s="393">
        <f>(P64+P65+P66+P67+P68+U75*F75+U76*F76+U77*F77+U78*F78+U79*F79)</f>
        <v>320190</v>
      </c>
      <c r="V82" s="166"/>
      <c r="W82" s="123"/>
      <c r="X82" s="127"/>
      <c r="Y82" s="76"/>
      <c r="Z82" s="114"/>
      <c r="AA82" s="118"/>
      <c r="AB82" s="118"/>
      <c r="AC82" s="120"/>
      <c r="AD82" s="118"/>
      <c r="AE82" s="233"/>
      <c r="AF82" s="52"/>
      <c r="AG82" s="52"/>
      <c r="AH82" s="52"/>
      <c r="AI82" s="52"/>
      <c r="AJ82" s="52"/>
      <c r="AK82" s="52"/>
      <c r="AL82" s="52"/>
      <c r="AM82" s="52"/>
      <c r="AN82" s="52"/>
      <c r="AO82" s="52"/>
    </row>
    <row r="83" ht="15.0" customHeight="1">
      <c r="A83" s="111"/>
      <c r="B83" s="112"/>
      <c r="C83" s="112"/>
      <c r="D83" s="112"/>
      <c r="E83" s="113"/>
      <c r="F83" s="149"/>
      <c r="G83" s="394"/>
      <c r="H83" s="149"/>
      <c r="I83" s="52"/>
      <c r="J83" s="129"/>
      <c r="K83" s="76"/>
      <c r="L83" s="52"/>
      <c r="M83" s="317"/>
      <c r="N83" s="317"/>
      <c r="O83" s="385"/>
      <c r="P83" s="123"/>
      <c r="Q83" s="391" t="s">
        <v>525</v>
      </c>
      <c r="R83" s="395">
        <f>(P71*Q71+P72*Q72+M82*F82+M83*F83+M84*F84+M85*F85)</f>
        <v>0.75</v>
      </c>
      <c r="S83" s="108"/>
      <c r="T83" s="178" t="s">
        <v>525</v>
      </c>
      <c r="U83" s="396">
        <f>(R71+R72)</f>
        <v>30</v>
      </c>
      <c r="V83" s="108"/>
      <c r="W83" s="123"/>
      <c r="X83" s="127"/>
      <c r="Y83" s="76"/>
      <c r="Z83" s="114"/>
      <c r="AA83" s="118"/>
      <c r="AB83" s="118"/>
      <c r="AC83" s="120"/>
      <c r="AD83" s="118"/>
      <c r="AE83" s="233"/>
      <c r="AF83" s="52"/>
      <c r="AG83" s="52"/>
      <c r="AH83" s="52"/>
      <c r="AI83" s="52"/>
      <c r="AJ83" s="52"/>
      <c r="AK83" s="52"/>
      <c r="AL83" s="52"/>
      <c r="AM83" s="52"/>
      <c r="AN83" s="52"/>
      <c r="AO83" s="52"/>
    </row>
    <row r="84" ht="15.0" customHeight="1">
      <c r="A84" s="111"/>
      <c r="B84" s="112"/>
      <c r="C84" s="112"/>
      <c r="D84" s="112"/>
      <c r="E84" s="113"/>
      <c r="F84" s="149"/>
      <c r="G84" s="394"/>
      <c r="H84" s="149"/>
      <c r="I84" s="52"/>
      <c r="J84" s="129"/>
      <c r="K84" s="76"/>
      <c r="L84" s="52"/>
      <c r="M84" s="317"/>
      <c r="N84" s="317"/>
      <c r="O84" s="385"/>
      <c r="P84" s="83"/>
      <c r="Q84" s="391" t="s">
        <v>539</v>
      </c>
      <c r="R84" s="392">
        <f>(K88+K89+K90+K91+K92+K93+K94+K95+K96+K97)</f>
        <v>9.7</v>
      </c>
      <c r="S84" s="108"/>
      <c r="T84" s="178" t="s">
        <v>539</v>
      </c>
      <c r="U84" s="397">
        <f>(J88+J89+J90+J91+J92+J93+J94+J95+J96+J97+E71+E72)</f>
        <v>340</v>
      </c>
      <c r="V84" s="108"/>
      <c r="W84" s="123"/>
      <c r="X84" s="127"/>
      <c r="Y84" s="76"/>
      <c r="Z84" s="114"/>
      <c r="AA84" s="118"/>
      <c r="AB84" s="118"/>
      <c r="AC84" s="120"/>
      <c r="AD84" s="118"/>
      <c r="AE84" s="233"/>
      <c r="AF84" s="52"/>
      <c r="AG84" s="52"/>
      <c r="AH84" s="52"/>
      <c r="AI84" s="52"/>
      <c r="AJ84" s="52"/>
      <c r="AK84" s="52"/>
      <c r="AL84" s="52"/>
      <c r="AM84" s="52"/>
      <c r="AN84" s="52"/>
      <c r="AO84" s="52"/>
    </row>
    <row r="85" ht="15.0" customHeight="1">
      <c r="A85" s="263"/>
      <c r="B85" s="215"/>
      <c r="C85" s="215"/>
      <c r="D85" s="215"/>
      <c r="E85" s="89"/>
      <c r="F85" s="382"/>
      <c r="G85" s="398"/>
      <c r="H85" s="382"/>
      <c r="I85" s="146"/>
      <c r="J85" s="216"/>
      <c r="K85" s="89"/>
      <c r="L85" s="146"/>
      <c r="M85" s="345"/>
      <c r="N85" s="345"/>
      <c r="O85" s="389"/>
      <c r="P85" s="83"/>
      <c r="Q85" s="399" t="s">
        <v>540</v>
      </c>
      <c r="R85" s="400">
        <f>(U88*V88+U89*V89+U90*V90+U91*V91+U92*V92+U93*V93+U94*V94+U95*V95+U96*V96+U97*V97)</f>
        <v>30.7</v>
      </c>
      <c r="S85" s="148"/>
      <c r="T85" s="217" t="s">
        <v>540</v>
      </c>
      <c r="U85" s="401">
        <f>(T88*V88+T89*V89+T90*V90+T91*V91+T92*V92+T93*V93+T94*V94+T95*V95+T96*V96+T97*V97)</f>
        <v>922</v>
      </c>
      <c r="V85" s="148"/>
      <c r="W85" s="123"/>
      <c r="X85" s="144"/>
      <c r="Y85" s="104"/>
      <c r="Z85" s="382"/>
      <c r="AA85" s="146"/>
      <c r="AB85" s="146"/>
      <c r="AC85" s="282"/>
      <c r="AD85" s="146"/>
      <c r="AE85" s="272"/>
      <c r="AF85" s="52"/>
      <c r="AG85" s="52"/>
      <c r="AH85" s="52"/>
      <c r="AI85" s="52"/>
      <c r="AJ85" s="52"/>
      <c r="AK85" s="52"/>
      <c r="AL85" s="52"/>
      <c r="AM85" s="52"/>
      <c r="AN85" s="52"/>
      <c r="AO85" s="52"/>
    </row>
    <row r="86" ht="9.75" customHeight="1">
      <c r="A86" s="377" t="s">
        <v>541</v>
      </c>
      <c r="B86" s="123"/>
      <c r="C86" s="123"/>
      <c r="D86" s="123"/>
      <c r="E86" s="123"/>
      <c r="F86" s="123"/>
      <c r="G86" s="123"/>
      <c r="H86" s="377" t="s">
        <v>542</v>
      </c>
      <c r="I86" s="123"/>
      <c r="J86" s="123"/>
      <c r="K86" s="123"/>
      <c r="L86" s="123"/>
      <c r="M86" s="123"/>
      <c r="N86" s="52"/>
      <c r="O86" s="377" t="s">
        <v>543</v>
      </c>
      <c r="P86" s="123"/>
      <c r="Q86" s="123"/>
      <c r="R86" s="123"/>
      <c r="S86" s="123"/>
      <c r="T86" s="123"/>
      <c r="U86" s="123"/>
      <c r="V86" s="123"/>
      <c r="W86" s="123"/>
      <c r="X86" s="123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</row>
    <row r="87" ht="15.0" customHeight="1">
      <c r="A87" s="274" t="s">
        <v>340</v>
      </c>
      <c r="B87" s="44"/>
      <c r="C87" s="44"/>
      <c r="D87" s="44"/>
      <c r="E87" s="98"/>
      <c r="F87" s="289" t="s">
        <v>325</v>
      </c>
      <c r="G87" s="98"/>
      <c r="H87" s="289" t="s">
        <v>326</v>
      </c>
      <c r="I87" s="98"/>
      <c r="J87" s="99" t="s">
        <v>60</v>
      </c>
      <c r="K87" s="99" t="s">
        <v>61</v>
      </c>
      <c r="L87" s="99"/>
      <c r="M87" s="103" t="s">
        <v>62</v>
      </c>
      <c r="N87" s="52"/>
      <c r="O87" s="42" t="s">
        <v>544</v>
      </c>
      <c r="P87" s="44"/>
      <c r="Q87" s="98"/>
      <c r="R87" s="99" t="s">
        <v>326</v>
      </c>
      <c r="S87" s="100"/>
      <c r="T87" s="99" t="s">
        <v>60</v>
      </c>
      <c r="U87" s="99" t="s">
        <v>61</v>
      </c>
      <c r="V87" s="103" t="s">
        <v>238</v>
      </c>
      <c r="W87" s="123"/>
      <c r="X87" s="42" t="str">
        <f>O90</f>
        <v>가방 3</v>
      </c>
      <c r="Y87" s="44"/>
      <c r="Z87" s="98"/>
      <c r="AA87" s="99" t="s">
        <v>326</v>
      </c>
      <c r="AB87" s="100"/>
      <c r="AC87" s="99" t="s">
        <v>60</v>
      </c>
      <c r="AD87" s="99" t="s">
        <v>61</v>
      </c>
      <c r="AE87" s="103" t="s">
        <v>238</v>
      </c>
      <c r="AF87" s="52"/>
      <c r="AG87" s="52"/>
      <c r="AH87" s="52"/>
      <c r="AI87" s="52"/>
      <c r="AJ87" s="52"/>
      <c r="AK87" s="52"/>
      <c r="AL87" s="52"/>
      <c r="AM87" s="52"/>
      <c r="AN87" s="52"/>
      <c r="AO87" s="52"/>
    </row>
    <row r="88" ht="15.0" customHeight="1">
      <c r="A88" s="291" t="s">
        <v>335</v>
      </c>
      <c r="B88" s="248" t="s">
        <v>343</v>
      </c>
      <c r="C88" s="128"/>
      <c r="D88" s="128"/>
      <c r="E88" s="76"/>
      <c r="F88" s="402">
        <v>2.0</v>
      </c>
      <c r="G88" s="402"/>
      <c r="H88" s="118"/>
      <c r="I88" s="118"/>
      <c r="J88" s="118">
        <v>20.0</v>
      </c>
      <c r="K88" s="118">
        <v>0.2</v>
      </c>
      <c r="L88" s="118"/>
      <c r="M88" s="233"/>
      <c r="N88" s="52"/>
      <c r="O88" s="403" t="s">
        <v>545</v>
      </c>
      <c r="P88" s="128"/>
      <c r="Q88" s="76"/>
      <c r="R88" s="118"/>
      <c r="S88" s="404"/>
      <c r="T88" s="405">
        <f>AE64*AC64+AE65*AC65+AE66*AC66+AE67*AC67+AE68*AC68+AE69*AC69+AE70*AC70+AE71*AC71+AE72*AC72+AE73*AC73</f>
        <v>772</v>
      </c>
      <c r="U88" s="406">
        <f>AE64*AD64+AE65*AD65+AE66*AD66+AE67*AD67+AE68*AD68+AE69*AD69+AE70*AD70+AE71*AD71+AE72*AD72+AE73*AD73</f>
        <v>29</v>
      </c>
      <c r="V88" s="368">
        <v>1.0</v>
      </c>
      <c r="W88" s="123"/>
      <c r="X88" s="367" t="s">
        <v>514</v>
      </c>
      <c r="Y88" s="76"/>
      <c r="Z88" s="114"/>
      <c r="AA88" s="118"/>
      <c r="AB88" s="118"/>
      <c r="AC88" s="120"/>
      <c r="AD88" s="118"/>
      <c r="AE88" s="368">
        <v>1.0</v>
      </c>
      <c r="AF88" s="52"/>
      <c r="AG88" s="52"/>
      <c r="AH88" s="52"/>
      <c r="AI88" s="52"/>
      <c r="AJ88" s="52"/>
      <c r="AK88" s="52"/>
      <c r="AL88" s="52"/>
      <c r="AM88" s="52"/>
      <c r="AN88" s="52"/>
      <c r="AO88" s="52"/>
    </row>
    <row r="89" ht="15.0" customHeight="1">
      <c r="A89" s="407" t="s">
        <v>336</v>
      </c>
      <c r="B89" s="260"/>
      <c r="C89" s="112"/>
      <c r="D89" s="112"/>
      <c r="E89" s="113"/>
      <c r="F89" s="408">
        <v>2.0</v>
      </c>
      <c r="G89" s="408"/>
      <c r="H89" s="317"/>
      <c r="I89" s="317"/>
      <c r="J89" s="317"/>
      <c r="K89" s="317"/>
      <c r="L89" s="317"/>
      <c r="M89" s="385"/>
      <c r="N89" s="52"/>
      <c r="O89" s="403" t="s">
        <v>546</v>
      </c>
      <c r="P89" s="128"/>
      <c r="Q89" s="76"/>
      <c r="R89" s="118"/>
      <c r="S89" s="404"/>
      <c r="T89" s="405">
        <f>AE76*AC76+AE77*AC77+AE78*AC78+AE79*AC79+AE80*AC80+AE81*AC81+AE82*AC82+AE83*AC83+AE84*AC84+AE85*AC85</f>
        <v>0</v>
      </c>
      <c r="U89" s="406">
        <f>AE76*AD76+AE77*AD77+AE78*AD78+AE79*AD79+AE80*AD80+AE81*AD81+AE82*AD82+AE83*AD83+AE84*AD84+AE85*AD85</f>
        <v>0</v>
      </c>
      <c r="V89" s="368">
        <v>1.0</v>
      </c>
      <c r="W89" s="123"/>
      <c r="X89" s="127"/>
      <c r="Y89" s="76"/>
      <c r="Z89" s="114"/>
      <c r="AA89" s="118"/>
      <c r="AB89" s="118"/>
      <c r="AC89" s="120"/>
      <c r="AD89" s="118"/>
      <c r="AE89" s="233"/>
      <c r="AF89" s="52"/>
      <c r="AG89" s="52"/>
      <c r="AH89" s="52"/>
      <c r="AI89" s="52"/>
      <c r="AJ89" s="52"/>
      <c r="AK89" s="52"/>
      <c r="AL89" s="52"/>
      <c r="AM89" s="52"/>
      <c r="AN89" s="52"/>
      <c r="AO89" s="52"/>
    </row>
    <row r="90" ht="15.0" customHeight="1">
      <c r="A90" s="407" t="s">
        <v>337</v>
      </c>
      <c r="B90" s="260"/>
      <c r="C90" s="112"/>
      <c r="D90" s="112"/>
      <c r="E90" s="113"/>
      <c r="F90" s="408"/>
      <c r="G90" s="408"/>
      <c r="H90" s="317"/>
      <c r="I90" s="317"/>
      <c r="J90" s="317"/>
      <c r="K90" s="317"/>
      <c r="L90" s="317"/>
      <c r="M90" s="385"/>
      <c r="N90" s="52"/>
      <c r="O90" s="403" t="s">
        <v>547</v>
      </c>
      <c r="P90" s="128"/>
      <c r="Q90" s="76"/>
      <c r="R90" s="118"/>
      <c r="S90" s="404"/>
      <c r="T90" s="405">
        <f>AE88*AC88+AE89*AC89+AE90*AC90+AE91*AC91+AE92*AC92+AE93*AC93+AE94*AC94+AE95*AC95+AE96*AC96+AE97*AC97</f>
        <v>0</v>
      </c>
      <c r="U90" s="406">
        <f>AE88*AD88+AE89*AD89+AE90*AD90+AE91*AD91+AE92*AD92+AE93*AD93+AE94*AD94+AE95*AD95+AE96*AD96+AE97*AD97</f>
        <v>0</v>
      </c>
      <c r="V90" s="368">
        <v>1.0</v>
      </c>
      <c r="W90" s="123"/>
      <c r="X90" s="127"/>
      <c r="Y90" s="76"/>
      <c r="Z90" s="114"/>
      <c r="AA90" s="118"/>
      <c r="AB90" s="118"/>
      <c r="AC90" s="120"/>
      <c r="AD90" s="118"/>
      <c r="AE90" s="233"/>
      <c r="AF90" s="52"/>
      <c r="AG90" s="52"/>
      <c r="AH90" s="52"/>
      <c r="AI90" s="52"/>
      <c r="AJ90" s="52"/>
      <c r="AK90" s="52"/>
      <c r="AL90" s="52"/>
      <c r="AM90" s="52"/>
      <c r="AN90" s="52"/>
      <c r="AO90" s="52"/>
    </row>
    <row r="91" ht="15.0" customHeight="1">
      <c r="A91" s="407" t="s">
        <v>344</v>
      </c>
      <c r="B91" s="260" t="s">
        <v>384</v>
      </c>
      <c r="C91" s="112"/>
      <c r="D91" s="112"/>
      <c r="E91" s="113"/>
      <c r="F91" s="408">
        <v>2.0</v>
      </c>
      <c r="G91" s="408"/>
      <c r="H91" s="317"/>
      <c r="I91" s="317"/>
      <c r="J91" s="409">
        <v>100.0</v>
      </c>
      <c r="K91" s="317">
        <v>5.0</v>
      </c>
      <c r="L91" s="317"/>
      <c r="M91" s="385"/>
      <c r="N91" s="52"/>
      <c r="O91" s="410" t="s">
        <v>548</v>
      </c>
      <c r="P91" s="112"/>
      <c r="Q91" s="113"/>
      <c r="R91" s="118"/>
      <c r="S91" s="118"/>
      <c r="T91" s="120">
        <v>10.0</v>
      </c>
      <c r="U91" s="118">
        <v>0.1</v>
      </c>
      <c r="V91" s="233">
        <v>2.0</v>
      </c>
      <c r="W91" s="52"/>
      <c r="X91" s="127"/>
      <c r="Y91" s="76"/>
      <c r="Z91" s="114"/>
      <c r="AA91" s="118"/>
      <c r="AB91" s="118"/>
      <c r="AC91" s="120"/>
      <c r="AD91" s="118"/>
      <c r="AE91" s="233"/>
      <c r="AF91" s="52"/>
      <c r="AG91" s="52"/>
      <c r="AH91" s="52"/>
      <c r="AI91" s="52"/>
      <c r="AJ91" s="52"/>
      <c r="AK91" s="52"/>
      <c r="AL91" s="52"/>
      <c r="AM91" s="52"/>
      <c r="AN91" s="52"/>
      <c r="AO91" s="52"/>
    </row>
    <row r="92" ht="15.0" customHeight="1">
      <c r="A92" s="407" t="s">
        <v>345</v>
      </c>
      <c r="B92" s="248"/>
      <c r="C92" s="128"/>
      <c r="D92" s="128"/>
      <c r="E92" s="76"/>
      <c r="F92" s="402">
        <v>2.0</v>
      </c>
      <c r="G92" s="402"/>
      <c r="H92" s="118"/>
      <c r="I92" s="118"/>
      <c r="J92" s="118"/>
      <c r="K92" s="118"/>
      <c r="L92" s="118"/>
      <c r="M92" s="233"/>
      <c r="N92" s="52"/>
      <c r="O92" s="411" t="s">
        <v>549</v>
      </c>
      <c r="P92" s="128"/>
      <c r="Q92" s="76"/>
      <c r="R92" s="118"/>
      <c r="S92" s="118"/>
      <c r="T92" s="118">
        <v>30.0</v>
      </c>
      <c r="U92" s="118">
        <v>1.0</v>
      </c>
      <c r="V92" s="233">
        <v>1.0</v>
      </c>
      <c r="W92" s="52"/>
      <c r="X92" s="127"/>
      <c r="Y92" s="76"/>
      <c r="Z92" s="114"/>
      <c r="AA92" s="118"/>
      <c r="AB92" s="118"/>
      <c r="AC92" s="120"/>
      <c r="AD92" s="118"/>
      <c r="AE92" s="233"/>
      <c r="AF92" s="52"/>
      <c r="AG92" s="52"/>
      <c r="AH92" s="52"/>
      <c r="AI92" s="52"/>
      <c r="AJ92" s="52"/>
      <c r="AK92" s="52"/>
      <c r="AL92" s="52"/>
      <c r="AM92" s="52"/>
      <c r="AN92" s="52"/>
      <c r="AO92" s="52"/>
    </row>
    <row r="93" ht="15.0" customHeight="1">
      <c r="A93" s="407" t="s">
        <v>346</v>
      </c>
      <c r="B93" s="248"/>
      <c r="C93" s="128"/>
      <c r="D93" s="128"/>
      <c r="E93" s="76"/>
      <c r="F93" s="402"/>
      <c r="G93" s="402"/>
      <c r="H93" s="118"/>
      <c r="I93" s="118"/>
      <c r="J93" s="118"/>
      <c r="K93" s="118"/>
      <c r="L93" s="118"/>
      <c r="M93" s="233"/>
      <c r="N93" s="52"/>
      <c r="O93" s="410" t="s">
        <v>550</v>
      </c>
      <c r="P93" s="112"/>
      <c r="Q93" s="113"/>
      <c r="R93" s="118"/>
      <c r="S93" s="118"/>
      <c r="T93" s="118">
        <v>100.0</v>
      </c>
      <c r="U93" s="118">
        <v>0.5</v>
      </c>
      <c r="V93" s="233">
        <v>1.0</v>
      </c>
      <c r="W93" s="52"/>
      <c r="X93" s="127"/>
      <c r="Y93" s="76"/>
      <c r="Z93" s="114"/>
      <c r="AA93" s="118"/>
      <c r="AB93" s="118"/>
      <c r="AC93" s="120"/>
      <c r="AD93" s="118"/>
      <c r="AE93" s="233"/>
      <c r="AF93" s="52"/>
      <c r="AG93" s="52"/>
      <c r="AH93" s="52"/>
      <c r="AI93" s="52"/>
      <c r="AJ93" s="52"/>
      <c r="AK93" s="52"/>
      <c r="AL93" s="52"/>
      <c r="AM93" s="52"/>
      <c r="AN93" s="52"/>
      <c r="AO93" s="52"/>
    </row>
    <row r="94" ht="15.0" customHeight="1">
      <c r="A94" s="407" t="s">
        <v>364</v>
      </c>
      <c r="B94" s="248" t="s">
        <v>453</v>
      </c>
      <c r="C94" s="128"/>
      <c r="D94" s="128"/>
      <c r="E94" s="76"/>
      <c r="F94" s="402">
        <v>2.0</v>
      </c>
      <c r="G94" s="402"/>
      <c r="H94" s="118"/>
      <c r="I94" s="118"/>
      <c r="J94" s="118">
        <v>50.0</v>
      </c>
      <c r="K94" s="118">
        <v>1.0</v>
      </c>
      <c r="L94" s="118"/>
      <c r="M94" s="233"/>
      <c r="N94" s="123"/>
      <c r="O94" s="127"/>
      <c r="P94" s="128"/>
      <c r="Q94" s="76"/>
      <c r="R94" s="118"/>
      <c r="S94" s="118"/>
      <c r="T94" s="118"/>
      <c r="U94" s="118"/>
      <c r="V94" s="233"/>
      <c r="W94" s="52"/>
      <c r="X94" s="127"/>
      <c r="Y94" s="76"/>
      <c r="Z94" s="114"/>
      <c r="AA94" s="118"/>
      <c r="AB94" s="118"/>
      <c r="AC94" s="120"/>
      <c r="AD94" s="118"/>
      <c r="AE94" s="233"/>
      <c r="AF94" s="52"/>
      <c r="AG94" s="52"/>
      <c r="AH94" s="52"/>
      <c r="AI94" s="52"/>
      <c r="AJ94" s="52"/>
      <c r="AK94" s="52"/>
      <c r="AL94" s="52"/>
      <c r="AM94" s="52"/>
      <c r="AN94" s="52"/>
      <c r="AO94" s="52"/>
    </row>
    <row r="95" ht="15.0" customHeight="1">
      <c r="A95" s="407" t="s">
        <v>366</v>
      </c>
      <c r="B95" s="248" t="s">
        <v>551</v>
      </c>
      <c r="C95" s="128"/>
      <c r="D95" s="128"/>
      <c r="E95" s="76"/>
      <c r="F95" s="402" t="s">
        <v>442</v>
      </c>
      <c r="G95" s="402"/>
      <c r="H95" s="118"/>
      <c r="I95" s="118"/>
      <c r="J95" s="118">
        <v>30.0</v>
      </c>
      <c r="K95" s="118">
        <v>0.0</v>
      </c>
      <c r="L95" s="118"/>
      <c r="M95" s="118"/>
      <c r="N95" s="247"/>
      <c r="O95" s="133"/>
      <c r="P95" s="112"/>
      <c r="Q95" s="113"/>
      <c r="R95" s="118"/>
      <c r="S95" s="118"/>
      <c r="T95" s="118"/>
      <c r="U95" s="118"/>
      <c r="V95" s="233"/>
      <c r="W95" s="52"/>
      <c r="X95" s="127"/>
      <c r="Y95" s="76"/>
      <c r="Z95" s="114"/>
      <c r="AA95" s="118"/>
      <c r="AB95" s="118"/>
      <c r="AC95" s="120"/>
      <c r="AD95" s="118"/>
      <c r="AE95" s="233"/>
      <c r="AF95" s="52"/>
      <c r="AG95" s="52"/>
      <c r="AH95" s="52"/>
      <c r="AI95" s="52"/>
      <c r="AJ95" s="52"/>
      <c r="AK95" s="52"/>
      <c r="AL95" s="52"/>
      <c r="AM95" s="52"/>
      <c r="AN95" s="52"/>
      <c r="AO95" s="52"/>
    </row>
    <row r="96" ht="15.0" customHeight="1">
      <c r="A96" s="407" t="s">
        <v>365</v>
      </c>
      <c r="B96" s="248" t="s">
        <v>448</v>
      </c>
      <c r="C96" s="128"/>
      <c r="D96" s="128"/>
      <c r="E96" s="76"/>
      <c r="F96" s="402">
        <v>2.0</v>
      </c>
      <c r="G96" s="402"/>
      <c r="H96" s="118"/>
      <c r="I96" s="118"/>
      <c r="J96" s="118">
        <v>60.0</v>
      </c>
      <c r="K96" s="118">
        <v>2.0</v>
      </c>
      <c r="L96" s="118"/>
      <c r="M96" s="118"/>
      <c r="N96" s="250"/>
      <c r="O96" s="127"/>
      <c r="P96" s="128"/>
      <c r="Q96" s="76"/>
      <c r="R96" s="118"/>
      <c r="S96" s="118"/>
      <c r="T96" s="120"/>
      <c r="U96" s="118"/>
      <c r="V96" s="233"/>
      <c r="W96" s="52"/>
      <c r="X96" s="127"/>
      <c r="Y96" s="76"/>
      <c r="Z96" s="114"/>
      <c r="AA96" s="118"/>
      <c r="AB96" s="118"/>
      <c r="AC96" s="120"/>
      <c r="AD96" s="118"/>
      <c r="AE96" s="233"/>
      <c r="AF96" s="52"/>
      <c r="AG96" s="52"/>
      <c r="AH96" s="52"/>
      <c r="AI96" s="52"/>
      <c r="AJ96" s="52"/>
      <c r="AK96" s="52"/>
      <c r="AL96" s="52"/>
      <c r="AM96" s="52"/>
      <c r="AN96" s="52"/>
      <c r="AO96" s="52"/>
    </row>
    <row r="97" ht="15.0" customHeight="1">
      <c r="A97" s="412" t="s">
        <v>367</v>
      </c>
      <c r="B97" s="413" t="s">
        <v>484</v>
      </c>
      <c r="C97" s="145"/>
      <c r="D97" s="145"/>
      <c r="E97" s="104"/>
      <c r="F97" s="414" t="s">
        <v>442</v>
      </c>
      <c r="G97" s="414"/>
      <c r="H97" s="146"/>
      <c r="I97" s="146"/>
      <c r="J97" s="146">
        <v>80.0</v>
      </c>
      <c r="K97" s="146">
        <v>1.5</v>
      </c>
      <c r="L97" s="146"/>
      <c r="M97" s="146"/>
      <c r="N97" s="250"/>
      <c r="O97" s="144"/>
      <c r="P97" s="145"/>
      <c r="Q97" s="104"/>
      <c r="R97" s="146"/>
      <c r="S97" s="146"/>
      <c r="T97" s="282"/>
      <c r="U97" s="146"/>
      <c r="V97" s="272"/>
      <c r="W97" s="52"/>
      <c r="X97" s="144"/>
      <c r="Y97" s="104"/>
      <c r="Z97" s="382"/>
      <c r="AA97" s="146"/>
      <c r="AB97" s="146"/>
      <c r="AC97" s="282"/>
      <c r="AD97" s="146"/>
      <c r="AE97" s="272"/>
      <c r="AF97" s="52"/>
      <c r="AG97" s="52"/>
      <c r="AH97" s="52"/>
      <c r="AI97" s="52"/>
      <c r="AJ97" s="52"/>
      <c r="AK97" s="52"/>
      <c r="AL97" s="52"/>
      <c r="AM97" s="52"/>
      <c r="AN97" s="52"/>
      <c r="AO97" s="52"/>
    </row>
    <row r="98" ht="9.75" customHeight="1">
      <c r="A98" s="52"/>
      <c r="B98" s="106" t="s">
        <v>552</v>
      </c>
      <c r="C98" s="52"/>
      <c r="D98" s="52"/>
      <c r="E98" s="52"/>
      <c r="F98" s="52"/>
      <c r="G98" s="52"/>
      <c r="H98" s="52"/>
      <c r="I98" s="106" t="s">
        <v>553</v>
      </c>
      <c r="J98" s="52"/>
      <c r="K98" s="52"/>
      <c r="L98" s="52"/>
      <c r="M98" s="52"/>
      <c r="N98" s="52"/>
      <c r="O98" s="106" t="s">
        <v>554</v>
      </c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</row>
    <row r="99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ht="9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mergeCells count="412">
    <mergeCell ref="W56:AD56"/>
    <mergeCell ref="W54:AD54"/>
    <mergeCell ref="W55:AD55"/>
    <mergeCell ref="W36:AB36"/>
    <mergeCell ref="W50:AD50"/>
    <mergeCell ref="W49:AD49"/>
    <mergeCell ref="X63:Z63"/>
    <mergeCell ref="X64:Y64"/>
    <mergeCell ref="X65:Y65"/>
    <mergeCell ref="W51:AD51"/>
    <mergeCell ref="AF56:AG56"/>
    <mergeCell ref="AF57:AG57"/>
    <mergeCell ref="AF58:AG58"/>
    <mergeCell ref="AF53:AG53"/>
    <mergeCell ref="AF54:AG54"/>
    <mergeCell ref="AF55:AG55"/>
    <mergeCell ref="AF52:AG52"/>
    <mergeCell ref="W58:AD58"/>
    <mergeCell ref="W57:AD57"/>
    <mergeCell ref="AA33:AB34"/>
    <mergeCell ref="X22:X23"/>
    <mergeCell ref="W33:X34"/>
    <mergeCell ref="W22:W23"/>
    <mergeCell ref="W24:X24"/>
    <mergeCell ref="W37:X37"/>
    <mergeCell ref="W38:X38"/>
    <mergeCell ref="AD42:AE42"/>
    <mergeCell ref="AD41:AE41"/>
    <mergeCell ref="AB22:AB23"/>
    <mergeCell ref="AE22:AE23"/>
    <mergeCell ref="AA22:AA23"/>
    <mergeCell ref="AF49:AG49"/>
    <mergeCell ref="AF50:AG50"/>
    <mergeCell ref="AF51:AG51"/>
    <mergeCell ref="AD46:AE46"/>
    <mergeCell ref="W53:AD53"/>
    <mergeCell ref="W52:AD52"/>
    <mergeCell ref="Y37:AB37"/>
    <mergeCell ref="Y38:AB38"/>
    <mergeCell ref="W30:X31"/>
    <mergeCell ref="Y30:Z31"/>
    <mergeCell ref="AA30:AB31"/>
    <mergeCell ref="AA32:AB32"/>
    <mergeCell ref="W32:X32"/>
    <mergeCell ref="Y32:Z32"/>
    <mergeCell ref="Y33:Z34"/>
    <mergeCell ref="X69:Y69"/>
    <mergeCell ref="X73:Y73"/>
    <mergeCell ref="X70:Y70"/>
    <mergeCell ref="X80:Y80"/>
    <mergeCell ref="X79:Y79"/>
    <mergeCell ref="X78:Y78"/>
    <mergeCell ref="X76:Y76"/>
    <mergeCell ref="X77:Y77"/>
    <mergeCell ref="X75:Z75"/>
    <mergeCell ref="X66:Y66"/>
    <mergeCell ref="X67:Y67"/>
    <mergeCell ref="X68:Y68"/>
    <mergeCell ref="X82:Y82"/>
    <mergeCell ref="X83:Y83"/>
    <mergeCell ref="X81:Y81"/>
    <mergeCell ref="X84:Y84"/>
    <mergeCell ref="AC21:AD23"/>
    <mergeCell ref="AA20:AE20"/>
    <mergeCell ref="Y21:Z23"/>
    <mergeCell ref="W20:Z20"/>
    <mergeCell ref="W2:X2"/>
    <mergeCell ref="W3:X3"/>
    <mergeCell ref="W9:X9"/>
    <mergeCell ref="W10:X10"/>
    <mergeCell ref="AB8:AC8"/>
    <mergeCell ref="AB10:AC10"/>
    <mergeCell ref="Z7:AA7"/>
    <mergeCell ref="W1:AF1"/>
    <mergeCell ref="Z2:AA2"/>
    <mergeCell ref="AB2:AC2"/>
    <mergeCell ref="W6:AE6"/>
    <mergeCell ref="W11:X11"/>
    <mergeCell ref="W12:X12"/>
    <mergeCell ref="X16:Y16"/>
    <mergeCell ref="X18:Y18"/>
    <mergeCell ref="AD45:AE45"/>
    <mergeCell ref="AD47:AE47"/>
    <mergeCell ref="X72:Y72"/>
    <mergeCell ref="X71:Y71"/>
    <mergeCell ref="J36:K36"/>
    <mergeCell ref="J35:K35"/>
    <mergeCell ref="J37:K37"/>
    <mergeCell ref="J38:K38"/>
    <mergeCell ref="A36:H36"/>
    <mergeCell ref="A37:H37"/>
    <mergeCell ref="M27:R27"/>
    <mergeCell ref="M28:R28"/>
    <mergeCell ref="J26:K26"/>
    <mergeCell ref="J24:K25"/>
    <mergeCell ref="J20:K20"/>
    <mergeCell ref="J23:K23"/>
    <mergeCell ref="L19:L28"/>
    <mergeCell ref="J21:K22"/>
    <mergeCell ref="N25:R25"/>
    <mergeCell ref="M26:R26"/>
    <mergeCell ref="N23:R23"/>
    <mergeCell ref="N21:R21"/>
    <mergeCell ref="M19:U19"/>
    <mergeCell ref="M20:U20"/>
    <mergeCell ref="T21:U21"/>
    <mergeCell ref="E25:F25"/>
    <mergeCell ref="E23:F23"/>
    <mergeCell ref="A20:B20"/>
    <mergeCell ref="W7:X7"/>
    <mergeCell ref="W8:X8"/>
    <mergeCell ref="X17:Y17"/>
    <mergeCell ref="Z17:AA17"/>
    <mergeCell ref="Z18:AA18"/>
    <mergeCell ref="Z15:AA15"/>
    <mergeCell ref="Z16:AA16"/>
    <mergeCell ref="K14:R14"/>
    <mergeCell ref="J15:R15"/>
    <mergeCell ref="J17:R17"/>
    <mergeCell ref="J18:R18"/>
    <mergeCell ref="J8:R8"/>
    <mergeCell ref="J7:R7"/>
    <mergeCell ref="T7:U7"/>
    <mergeCell ref="J9:R9"/>
    <mergeCell ref="J10:R10"/>
    <mergeCell ref="T10:U10"/>
    <mergeCell ref="T12:U12"/>
    <mergeCell ref="X15:Y15"/>
    <mergeCell ref="W14:AA14"/>
    <mergeCell ref="T17:U17"/>
    <mergeCell ref="T18:U18"/>
    <mergeCell ref="T15:U15"/>
    <mergeCell ref="T9:U9"/>
    <mergeCell ref="J13:U13"/>
    <mergeCell ref="N24:R24"/>
    <mergeCell ref="T24:U24"/>
    <mergeCell ref="T23:U23"/>
    <mergeCell ref="T14:U14"/>
    <mergeCell ref="T11:U11"/>
    <mergeCell ref="T8:U8"/>
    <mergeCell ref="T6:U6"/>
    <mergeCell ref="P2:R2"/>
    <mergeCell ref="T2:U2"/>
    <mergeCell ref="T1:U1"/>
    <mergeCell ref="T16:U16"/>
    <mergeCell ref="J16:R16"/>
    <mergeCell ref="J12:R12"/>
    <mergeCell ref="J11:R11"/>
    <mergeCell ref="J6:R6"/>
    <mergeCell ref="G9:H9"/>
    <mergeCell ref="A9:B9"/>
    <mergeCell ref="E8:F8"/>
    <mergeCell ref="E9:F9"/>
    <mergeCell ref="C10:D11"/>
    <mergeCell ref="C9:D9"/>
    <mergeCell ref="G6:H7"/>
    <mergeCell ref="G8:H8"/>
    <mergeCell ref="G18:H18"/>
    <mergeCell ref="G17:H17"/>
    <mergeCell ref="E24:F24"/>
    <mergeCell ref="A24:C24"/>
    <mergeCell ref="E18:F18"/>
    <mergeCell ref="C17:D18"/>
    <mergeCell ref="E17:F17"/>
    <mergeCell ref="C16:D16"/>
    <mergeCell ref="C15:D15"/>
    <mergeCell ref="C1:H1"/>
    <mergeCell ref="E5:F5"/>
    <mergeCell ref="G5:H5"/>
    <mergeCell ref="I1:K1"/>
    <mergeCell ref="I6:I28"/>
    <mergeCell ref="G23:H23"/>
    <mergeCell ref="G24:H24"/>
    <mergeCell ref="A23:D23"/>
    <mergeCell ref="E16:H16"/>
    <mergeCell ref="A14:B14"/>
    <mergeCell ref="A10:B11"/>
    <mergeCell ref="A12:B12"/>
    <mergeCell ref="A6:B7"/>
    <mergeCell ref="A8:B8"/>
    <mergeCell ref="C12:D12"/>
    <mergeCell ref="G10:H11"/>
    <mergeCell ref="G12:H12"/>
    <mergeCell ref="E12:F12"/>
    <mergeCell ref="E10:F11"/>
    <mergeCell ref="A15:B15"/>
    <mergeCell ref="A16:B16"/>
    <mergeCell ref="A18:B18"/>
    <mergeCell ref="A17:B17"/>
    <mergeCell ref="C14:D14"/>
    <mergeCell ref="C8:D8"/>
    <mergeCell ref="C6:D7"/>
    <mergeCell ref="E6:F7"/>
    <mergeCell ref="A47:H47"/>
    <mergeCell ref="A46:H46"/>
    <mergeCell ref="H60:L60"/>
    <mergeCell ref="J44:K44"/>
    <mergeCell ref="A44:H44"/>
    <mergeCell ref="J41:K41"/>
    <mergeCell ref="A40:H40"/>
    <mergeCell ref="A39:H39"/>
    <mergeCell ref="A42:H42"/>
    <mergeCell ref="A45:H45"/>
    <mergeCell ref="A43:H43"/>
    <mergeCell ref="B91:E91"/>
    <mergeCell ref="B92:E92"/>
    <mergeCell ref="A84:E84"/>
    <mergeCell ref="A82:E82"/>
    <mergeCell ref="A83:E83"/>
    <mergeCell ref="B93:E93"/>
    <mergeCell ref="A85:E85"/>
    <mergeCell ref="A87:E87"/>
    <mergeCell ref="B89:E89"/>
    <mergeCell ref="B88:E88"/>
    <mergeCell ref="B90:E90"/>
    <mergeCell ref="H87:I87"/>
    <mergeCell ref="A48:H48"/>
    <mergeCell ref="A49:H49"/>
    <mergeCell ref="B94:E94"/>
    <mergeCell ref="B96:E96"/>
    <mergeCell ref="B97:E97"/>
    <mergeCell ref="B95:E95"/>
    <mergeCell ref="A66:G66"/>
    <mergeCell ref="F87:G87"/>
    <mergeCell ref="A72:C72"/>
    <mergeCell ref="A75:D75"/>
    <mergeCell ref="A74:D74"/>
    <mergeCell ref="A76:D76"/>
    <mergeCell ref="A77:D77"/>
    <mergeCell ref="A81:E81"/>
    <mergeCell ref="A64:G64"/>
    <mergeCell ref="A65:G65"/>
    <mergeCell ref="A50:H50"/>
    <mergeCell ref="A53:H53"/>
    <mergeCell ref="A52:H52"/>
    <mergeCell ref="A51:H51"/>
    <mergeCell ref="A54:H54"/>
    <mergeCell ref="A56:H56"/>
    <mergeCell ref="A55:H55"/>
    <mergeCell ref="A63:G63"/>
    <mergeCell ref="A57:H57"/>
    <mergeCell ref="A58:H58"/>
    <mergeCell ref="F60:G60"/>
    <mergeCell ref="C60:E60"/>
    <mergeCell ref="A60:B60"/>
    <mergeCell ref="A71:C71"/>
    <mergeCell ref="A70:C70"/>
    <mergeCell ref="A67:G67"/>
    <mergeCell ref="A68:G68"/>
    <mergeCell ref="A79:D79"/>
    <mergeCell ref="A78:D78"/>
    <mergeCell ref="N70:O70"/>
    <mergeCell ref="N72:O72"/>
    <mergeCell ref="N71:O71"/>
    <mergeCell ref="J46:K46"/>
    <mergeCell ref="J45:K45"/>
    <mergeCell ref="J50:K50"/>
    <mergeCell ref="J82:K82"/>
    <mergeCell ref="J83:K83"/>
    <mergeCell ref="Q81:S81"/>
    <mergeCell ref="J81:K81"/>
    <mergeCell ref="J84:K84"/>
    <mergeCell ref="J85:K85"/>
    <mergeCell ref="O87:Q87"/>
    <mergeCell ref="O88:Q88"/>
    <mergeCell ref="O89:Q89"/>
    <mergeCell ref="J53:K53"/>
    <mergeCell ref="J54:K54"/>
    <mergeCell ref="J52:K52"/>
    <mergeCell ref="J51:K51"/>
    <mergeCell ref="J58:K58"/>
    <mergeCell ref="J57:K57"/>
    <mergeCell ref="J55:K55"/>
    <mergeCell ref="J56:K56"/>
    <mergeCell ref="Q60:R60"/>
    <mergeCell ref="N60:O60"/>
    <mergeCell ref="R82:S82"/>
    <mergeCell ref="R83:S83"/>
    <mergeCell ref="J32:K32"/>
    <mergeCell ref="J31:K31"/>
    <mergeCell ref="T31:U31"/>
    <mergeCell ref="T32:U32"/>
    <mergeCell ref="A31:H31"/>
    <mergeCell ref="A32:H32"/>
    <mergeCell ref="E28:F28"/>
    <mergeCell ref="J27:K28"/>
    <mergeCell ref="A30:H30"/>
    <mergeCell ref="J30:K30"/>
    <mergeCell ref="T34:U34"/>
    <mergeCell ref="T33:U33"/>
    <mergeCell ref="J33:K33"/>
    <mergeCell ref="A33:H33"/>
    <mergeCell ref="A26:C26"/>
    <mergeCell ref="A27:C27"/>
    <mergeCell ref="AA26:AB26"/>
    <mergeCell ref="W25:AD25"/>
    <mergeCell ref="Y26:Z26"/>
    <mergeCell ref="T27:U27"/>
    <mergeCell ref="AA27:AB28"/>
    <mergeCell ref="Y27:Z28"/>
    <mergeCell ref="W26:X26"/>
    <mergeCell ref="W27:X28"/>
    <mergeCell ref="Y29:Z29"/>
    <mergeCell ref="W29:X29"/>
    <mergeCell ref="AA29:AB29"/>
    <mergeCell ref="G27:H27"/>
    <mergeCell ref="G28:H28"/>
    <mergeCell ref="A34:H34"/>
    <mergeCell ref="J34:K34"/>
    <mergeCell ref="E26:F26"/>
    <mergeCell ref="G26:H26"/>
    <mergeCell ref="AC32:AD32"/>
    <mergeCell ref="AC33:AD34"/>
    <mergeCell ref="T42:U42"/>
    <mergeCell ref="T41:U41"/>
    <mergeCell ref="T43:U43"/>
    <mergeCell ref="T44:U44"/>
    <mergeCell ref="AD40:AE40"/>
    <mergeCell ref="J43:K43"/>
    <mergeCell ref="A41:H41"/>
    <mergeCell ref="AD43:AE43"/>
    <mergeCell ref="AD44:AE44"/>
    <mergeCell ref="T40:U40"/>
    <mergeCell ref="J39:K39"/>
    <mergeCell ref="J40:K40"/>
    <mergeCell ref="T47:U47"/>
    <mergeCell ref="T45:U45"/>
    <mergeCell ref="T46:U46"/>
    <mergeCell ref="T39:U39"/>
    <mergeCell ref="J47:K47"/>
    <mergeCell ref="J48:K48"/>
    <mergeCell ref="T49:U49"/>
    <mergeCell ref="J49:K49"/>
    <mergeCell ref="J42:K42"/>
    <mergeCell ref="T48:U48"/>
    <mergeCell ref="T57:U57"/>
    <mergeCell ref="T58:U58"/>
    <mergeCell ref="T60:U60"/>
    <mergeCell ref="T53:U53"/>
    <mergeCell ref="T55:U55"/>
    <mergeCell ref="T52:U52"/>
    <mergeCell ref="T56:U56"/>
    <mergeCell ref="T54:U54"/>
    <mergeCell ref="T51:U51"/>
    <mergeCell ref="T50:U50"/>
    <mergeCell ref="AB11:AC11"/>
    <mergeCell ref="AB9:AC9"/>
    <mergeCell ref="AB16:AB17"/>
    <mergeCell ref="AD15:AE17"/>
    <mergeCell ref="AC16:AC17"/>
    <mergeCell ref="AB14:AE14"/>
    <mergeCell ref="AB12:AC12"/>
    <mergeCell ref="AB7:AC7"/>
    <mergeCell ref="AB3:AC3"/>
    <mergeCell ref="E27:F27"/>
    <mergeCell ref="T38:U38"/>
    <mergeCell ref="T35:U35"/>
    <mergeCell ref="T36:U36"/>
    <mergeCell ref="A35:H35"/>
    <mergeCell ref="T30:U30"/>
    <mergeCell ref="T37:U37"/>
    <mergeCell ref="A38:H38"/>
    <mergeCell ref="A25:C25"/>
    <mergeCell ref="T26:U26"/>
    <mergeCell ref="T28:U28"/>
    <mergeCell ref="A28:C28"/>
    <mergeCell ref="T25:U25"/>
    <mergeCell ref="G25:H25"/>
    <mergeCell ref="A21:B21"/>
    <mergeCell ref="J2:K2"/>
    <mergeCell ref="B2:D2"/>
    <mergeCell ref="F2:G2"/>
    <mergeCell ref="M1:P1"/>
    <mergeCell ref="Q1:R1"/>
    <mergeCell ref="N2:O2"/>
    <mergeCell ref="A5:B5"/>
    <mergeCell ref="C5:D5"/>
    <mergeCell ref="B3:U3"/>
    <mergeCell ref="A1:B1"/>
    <mergeCell ref="X91:Y91"/>
    <mergeCell ref="X92:Y92"/>
    <mergeCell ref="X88:Y88"/>
    <mergeCell ref="X87:Z87"/>
    <mergeCell ref="X89:Y89"/>
    <mergeCell ref="X85:Y85"/>
    <mergeCell ref="X90:Y90"/>
    <mergeCell ref="O94:Q94"/>
    <mergeCell ref="O95:Q95"/>
    <mergeCell ref="O93:Q93"/>
    <mergeCell ref="O96:Q96"/>
    <mergeCell ref="O97:Q97"/>
    <mergeCell ref="X94:Y94"/>
    <mergeCell ref="X95:Y95"/>
    <mergeCell ref="X96:Y96"/>
    <mergeCell ref="X97:Y97"/>
    <mergeCell ref="X93:Y93"/>
    <mergeCell ref="O90:Q90"/>
    <mergeCell ref="O91:Q91"/>
    <mergeCell ref="T70:V72"/>
    <mergeCell ref="T67:V67"/>
    <mergeCell ref="T68:V68"/>
    <mergeCell ref="T64:V66"/>
    <mergeCell ref="T63:V63"/>
    <mergeCell ref="T69:V69"/>
    <mergeCell ref="T81:V81"/>
    <mergeCell ref="U82:V82"/>
    <mergeCell ref="U84:V84"/>
    <mergeCell ref="U85:V85"/>
    <mergeCell ref="R85:S85"/>
    <mergeCell ref="R84:S84"/>
    <mergeCell ref="O92:Q92"/>
    <mergeCell ref="U83:V83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45F06"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8.25"/>
    <col customWidth="1" min="3" max="9" width="13.25"/>
    <col customWidth="1" min="10" max="10" width="7.38"/>
    <col customWidth="1" min="11" max="26" width="13.25"/>
  </cols>
  <sheetData>
    <row r="1" ht="16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2"/>
      <c r="B2" s="7" t="s">
        <v>1</v>
      </c>
      <c r="C2" s="9"/>
      <c r="D2" s="9"/>
      <c r="E2" s="9"/>
      <c r="F2" s="9"/>
      <c r="G2" s="9"/>
      <c r="H2" s="1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7.25" customHeight="1">
      <c r="A3" s="2" t="s">
        <v>5</v>
      </c>
      <c r="B3" s="13" t="s">
        <v>6</v>
      </c>
      <c r="C3" s="19" t="s">
        <v>7</v>
      </c>
      <c r="D3" s="22"/>
      <c r="E3" s="22"/>
      <c r="F3" s="22"/>
      <c r="G3" s="22"/>
      <c r="H3" s="24"/>
      <c r="I3" s="3"/>
      <c r="J3" s="25"/>
      <c r="K3" s="27"/>
      <c r="L3" s="22"/>
      <c r="M3" s="1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87.0" customHeight="1">
      <c r="A4" s="2"/>
      <c r="B4" s="29" t="s">
        <v>23</v>
      </c>
      <c r="C4" s="49" t="s">
        <v>33</v>
      </c>
      <c r="D4" s="22"/>
      <c r="E4" s="22"/>
      <c r="F4" s="22"/>
      <c r="G4" s="22"/>
      <c r="H4" s="24"/>
      <c r="I4" s="3"/>
      <c r="J4" s="51"/>
      <c r="K4" s="53"/>
      <c r="L4" s="22"/>
      <c r="M4" s="1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2"/>
      <c r="B5" s="55" t="s">
        <v>35</v>
      </c>
      <c r="C5" s="60" t="s">
        <v>37</v>
      </c>
      <c r="D5" s="62"/>
      <c r="E5" s="62"/>
      <c r="F5" s="62"/>
      <c r="G5" s="62"/>
      <c r="H5" s="64"/>
      <c r="I5" s="3"/>
      <c r="J5" s="66"/>
      <c r="K5" s="69"/>
      <c r="L5" s="62"/>
      <c r="M5" s="70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2"/>
      <c r="B6" s="71" t="s">
        <v>44</v>
      </c>
      <c r="C6" s="73">
        <f>ROUNDUP(10*2*0.2,0)</f>
        <v>4</v>
      </c>
      <c r="D6" s="75"/>
      <c r="E6" s="75"/>
      <c r="F6" s="75"/>
      <c r="G6" s="75"/>
      <c r="H6" s="77"/>
      <c r="I6" s="3"/>
      <c r="J6" s="79"/>
      <c r="K6" s="81"/>
      <c r="L6" s="75"/>
      <c r="M6" s="75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2"/>
      <c r="B8" s="25" t="s">
        <v>6</v>
      </c>
      <c r="C8" s="27"/>
      <c r="D8" s="22"/>
      <c r="E8" s="22"/>
      <c r="F8" s="22"/>
      <c r="G8" s="22"/>
      <c r="H8" s="24"/>
      <c r="I8" s="2"/>
      <c r="J8" s="25"/>
      <c r="K8" s="27"/>
      <c r="L8" s="22"/>
      <c r="M8" s="1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2"/>
      <c r="B9" s="51" t="s">
        <v>23</v>
      </c>
      <c r="C9" s="53"/>
      <c r="D9" s="22"/>
      <c r="E9" s="22"/>
      <c r="F9" s="22"/>
      <c r="G9" s="22"/>
      <c r="H9" s="24"/>
      <c r="I9" s="2"/>
      <c r="J9" s="51"/>
      <c r="K9" s="53"/>
      <c r="L9" s="22"/>
      <c r="M9" s="1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2"/>
      <c r="B10" s="66" t="s">
        <v>35</v>
      </c>
      <c r="C10" s="69"/>
      <c r="D10" s="62"/>
      <c r="E10" s="62"/>
      <c r="F10" s="62"/>
      <c r="G10" s="62"/>
      <c r="H10" s="64"/>
      <c r="I10" s="2"/>
      <c r="J10" s="66"/>
      <c r="K10" s="69"/>
      <c r="L10" s="62"/>
      <c r="M10" s="70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2"/>
      <c r="B11" s="79" t="s">
        <v>44</v>
      </c>
      <c r="C11" s="81"/>
      <c r="D11" s="75"/>
      <c r="E11" s="75"/>
      <c r="F11" s="75"/>
      <c r="G11" s="75"/>
      <c r="H11" s="77"/>
      <c r="I11" s="2"/>
      <c r="J11" s="79"/>
      <c r="K11" s="81"/>
      <c r="L11" s="75"/>
      <c r="M11" s="75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2"/>
      <c r="B12" s="3"/>
      <c r="C12" s="3"/>
      <c r="D12" s="3"/>
      <c r="E12" s="3"/>
      <c r="F12" s="3"/>
      <c r="G12" s="3"/>
      <c r="H12" s="3"/>
      <c r="I12" s="3"/>
      <c r="J12" s="87"/>
      <c r="K12" s="87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2"/>
      <c r="B13" s="25"/>
      <c r="C13" s="27"/>
      <c r="D13" s="22"/>
      <c r="E13" s="22"/>
      <c r="F13" s="22"/>
      <c r="G13" s="22"/>
      <c r="H13" s="24"/>
      <c r="I13" s="2"/>
      <c r="J13" s="25"/>
      <c r="K13" s="27"/>
      <c r="L13" s="22"/>
      <c r="M13" s="1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2"/>
      <c r="B14" s="51"/>
      <c r="C14" s="53"/>
      <c r="D14" s="22"/>
      <c r="E14" s="22"/>
      <c r="F14" s="22"/>
      <c r="G14" s="22"/>
      <c r="H14" s="24"/>
      <c r="I14" s="3"/>
      <c r="J14" s="51"/>
      <c r="K14" s="53"/>
      <c r="L14" s="22"/>
      <c r="M14" s="1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2"/>
      <c r="B15" s="66"/>
      <c r="C15" s="69"/>
      <c r="D15" s="62"/>
      <c r="E15" s="62"/>
      <c r="F15" s="62"/>
      <c r="G15" s="62"/>
      <c r="H15" s="64"/>
      <c r="I15" s="3"/>
      <c r="J15" s="66"/>
      <c r="K15" s="69"/>
      <c r="L15" s="62"/>
      <c r="M15" s="70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2"/>
      <c r="B16" s="79"/>
      <c r="C16" s="81"/>
      <c r="D16" s="75"/>
      <c r="E16" s="75"/>
      <c r="F16" s="75"/>
      <c r="G16" s="75"/>
      <c r="H16" s="77"/>
      <c r="I16" s="3"/>
      <c r="J16" s="79"/>
      <c r="K16" s="81"/>
      <c r="L16" s="75"/>
      <c r="M16" s="75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2"/>
      <c r="B18" s="25"/>
      <c r="C18" s="27"/>
      <c r="D18" s="22"/>
      <c r="E18" s="22"/>
      <c r="F18" s="22"/>
      <c r="G18" s="22"/>
      <c r="H18" s="24"/>
      <c r="I18" s="87"/>
      <c r="J18" s="25"/>
      <c r="K18" s="27"/>
      <c r="L18" s="22"/>
      <c r="M18" s="1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2"/>
      <c r="B19" s="51"/>
      <c r="C19" s="53"/>
      <c r="D19" s="22"/>
      <c r="E19" s="22"/>
      <c r="F19" s="22"/>
      <c r="G19" s="22"/>
      <c r="H19" s="24"/>
      <c r="I19" s="3"/>
      <c r="J19" s="51"/>
      <c r="K19" s="53"/>
      <c r="L19" s="22"/>
      <c r="M19" s="1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2"/>
      <c r="B20" s="66"/>
      <c r="C20" s="69"/>
      <c r="D20" s="62"/>
      <c r="E20" s="62"/>
      <c r="F20" s="62"/>
      <c r="G20" s="62"/>
      <c r="H20" s="64"/>
      <c r="I20" s="3"/>
      <c r="J20" s="66"/>
      <c r="K20" s="69"/>
      <c r="L20" s="62"/>
      <c r="M20" s="70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2"/>
      <c r="B21" s="79"/>
      <c r="C21" s="81"/>
      <c r="D21" s="75"/>
      <c r="E21" s="75"/>
      <c r="F21" s="75"/>
      <c r="G21" s="75"/>
      <c r="H21" s="77"/>
      <c r="I21" s="3"/>
      <c r="J21" s="79"/>
      <c r="K21" s="81"/>
      <c r="L21" s="75"/>
      <c r="M21" s="75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2"/>
      <c r="B22" s="3"/>
      <c r="C22" s="8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2"/>
      <c r="B24" s="25"/>
      <c r="C24" s="27"/>
      <c r="D24" s="22"/>
      <c r="E24" s="22"/>
      <c r="F24" s="22"/>
      <c r="G24" s="22"/>
      <c r="H24" s="24"/>
      <c r="I24" s="2"/>
      <c r="J24" s="25"/>
      <c r="K24" s="27"/>
      <c r="L24" s="22"/>
      <c r="M24" s="1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2"/>
      <c r="B25" s="51"/>
      <c r="C25" s="53"/>
      <c r="D25" s="22"/>
      <c r="E25" s="22"/>
      <c r="F25" s="22"/>
      <c r="G25" s="22"/>
      <c r="H25" s="24"/>
      <c r="I25" s="2"/>
      <c r="J25" s="51"/>
      <c r="K25" s="53"/>
      <c r="L25" s="22"/>
      <c r="M25" s="1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2"/>
      <c r="B26" s="66"/>
      <c r="C26" s="69"/>
      <c r="D26" s="62"/>
      <c r="E26" s="62"/>
      <c r="F26" s="62"/>
      <c r="G26" s="62"/>
      <c r="H26" s="64"/>
      <c r="I26" s="2"/>
      <c r="J26" s="66"/>
      <c r="K26" s="69"/>
      <c r="L26" s="62"/>
      <c r="M26" s="70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2"/>
      <c r="B27" s="79"/>
      <c r="C27" s="81"/>
      <c r="D27" s="75"/>
      <c r="E27" s="75"/>
      <c r="F27" s="75"/>
      <c r="G27" s="75"/>
      <c r="H27" s="77"/>
      <c r="I27" s="2"/>
      <c r="J27" s="79"/>
      <c r="K27" s="81"/>
      <c r="L27" s="75"/>
      <c r="M27" s="75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2"/>
      <c r="B30" s="25"/>
      <c r="C30" s="27"/>
      <c r="D30" s="22"/>
      <c r="E30" s="22"/>
      <c r="F30" s="22"/>
      <c r="G30" s="22"/>
      <c r="H30" s="24"/>
      <c r="I30" s="3"/>
      <c r="J30" s="25"/>
      <c r="K30" s="27"/>
      <c r="L30" s="22"/>
      <c r="M30" s="1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2"/>
      <c r="B31" s="51"/>
      <c r="C31" s="53"/>
      <c r="D31" s="22"/>
      <c r="E31" s="22"/>
      <c r="F31" s="22"/>
      <c r="G31" s="22"/>
      <c r="H31" s="24"/>
      <c r="I31" s="3"/>
      <c r="J31" s="51"/>
      <c r="K31" s="53"/>
      <c r="L31" s="22"/>
      <c r="M31" s="1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2"/>
      <c r="B32" s="66"/>
      <c r="C32" s="69"/>
      <c r="D32" s="62"/>
      <c r="E32" s="62"/>
      <c r="F32" s="62"/>
      <c r="G32" s="62"/>
      <c r="H32" s="64"/>
      <c r="I32" s="3"/>
      <c r="J32" s="66"/>
      <c r="K32" s="69"/>
      <c r="L32" s="62"/>
      <c r="M32" s="70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2"/>
      <c r="B33" s="79"/>
      <c r="C33" s="81"/>
      <c r="D33" s="75"/>
      <c r="E33" s="75"/>
      <c r="F33" s="75"/>
      <c r="G33" s="75"/>
      <c r="H33" s="77"/>
      <c r="I33" s="3"/>
      <c r="J33" s="79"/>
      <c r="K33" s="81"/>
      <c r="L33" s="75"/>
      <c r="M33" s="75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2"/>
      <c r="B35" s="25"/>
      <c r="C35" s="27"/>
      <c r="D35" s="22"/>
      <c r="E35" s="22"/>
      <c r="F35" s="22"/>
      <c r="G35" s="22"/>
      <c r="H35" s="24"/>
      <c r="I35" s="3"/>
      <c r="J35" s="25"/>
      <c r="K35" s="27"/>
      <c r="L35" s="22"/>
      <c r="M35" s="1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2"/>
      <c r="B36" s="51"/>
      <c r="C36" s="53"/>
      <c r="D36" s="22"/>
      <c r="E36" s="22"/>
      <c r="F36" s="22"/>
      <c r="G36" s="22"/>
      <c r="H36" s="24"/>
      <c r="I36" s="3"/>
      <c r="J36" s="51"/>
      <c r="K36" s="53"/>
      <c r="L36" s="22"/>
      <c r="M36" s="1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2"/>
      <c r="B37" s="66"/>
      <c r="C37" s="69"/>
      <c r="D37" s="62"/>
      <c r="E37" s="62"/>
      <c r="F37" s="62"/>
      <c r="G37" s="62"/>
      <c r="H37" s="64"/>
      <c r="I37" s="3"/>
      <c r="J37" s="66"/>
      <c r="K37" s="69"/>
      <c r="L37" s="62"/>
      <c r="M37" s="70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2"/>
      <c r="B38" s="79"/>
      <c r="C38" s="81"/>
      <c r="D38" s="75"/>
      <c r="E38" s="75"/>
      <c r="F38" s="75"/>
      <c r="G38" s="75"/>
      <c r="H38" s="77"/>
      <c r="I38" s="3"/>
      <c r="J38" s="79"/>
      <c r="K38" s="81"/>
      <c r="L38" s="75"/>
      <c r="M38" s="7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2"/>
      <c r="B40" s="25"/>
      <c r="C40" s="27"/>
      <c r="D40" s="22"/>
      <c r="E40" s="22"/>
      <c r="F40" s="22"/>
      <c r="G40" s="22"/>
      <c r="H40" s="2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2"/>
      <c r="B41" s="51"/>
      <c r="C41" s="53"/>
      <c r="D41" s="22"/>
      <c r="E41" s="22"/>
      <c r="F41" s="22"/>
      <c r="G41" s="22"/>
      <c r="H41" s="2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2"/>
      <c r="B42" s="66"/>
      <c r="C42" s="69"/>
      <c r="D42" s="62"/>
      <c r="E42" s="62"/>
      <c r="F42" s="62"/>
      <c r="G42" s="62"/>
      <c r="H42" s="6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2"/>
      <c r="B43" s="79"/>
      <c r="C43" s="81"/>
      <c r="D43" s="75"/>
      <c r="E43" s="75"/>
      <c r="F43" s="75"/>
      <c r="G43" s="75"/>
      <c r="H43" s="7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1">
    <mergeCell ref="C26:H26"/>
    <mergeCell ref="C27:H27"/>
    <mergeCell ref="K35:M35"/>
    <mergeCell ref="K36:M36"/>
    <mergeCell ref="K25:M25"/>
    <mergeCell ref="K26:M26"/>
    <mergeCell ref="C37:H37"/>
    <mergeCell ref="C35:H35"/>
    <mergeCell ref="C36:H36"/>
    <mergeCell ref="C30:H30"/>
    <mergeCell ref="C31:H31"/>
    <mergeCell ref="K37:M37"/>
    <mergeCell ref="C15:H15"/>
    <mergeCell ref="C16:H16"/>
    <mergeCell ref="K13:M13"/>
    <mergeCell ref="K14:M14"/>
    <mergeCell ref="K18:M18"/>
    <mergeCell ref="K19:M19"/>
    <mergeCell ref="C19:H19"/>
    <mergeCell ref="C20:H20"/>
    <mergeCell ref="C21:H21"/>
    <mergeCell ref="C18:H18"/>
    <mergeCell ref="C11:H11"/>
    <mergeCell ref="K8:M8"/>
    <mergeCell ref="K9:M9"/>
    <mergeCell ref="K10:M10"/>
    <mergeCell ref="K11:M11"/>
    <mergeCell ref="K15:M15"/>
    <mergeCell ref="K5:M5"/>
    <mergeCell ref="K6:M6"/>
    <mergeCell ref="K3:M3"/>
    <mergeCell ref="K4:M4"/>
    <mergeCell ref="K20:M20"/>
    <mergeCell ref="K21:M21"/>
    <mergeCell ref="K16:M16"/>
    <mergeCell ref="K31:M31"/>
    <mergeCell ref="K33:M33"/>
    <mergeCell ref="K32:M32"/>
    <mergeCell ref="K24:M24"/>
    <mergeCell ref="K30:M30"/>
    <mergeCell ref="K27:M27"/>
    <mergeCell ref="K38:M38"/>
    <mergeCell ref="C32:H32"/>
    <mergeCell ref="C33:H33"/>
    <mergeCell ref="C38:H38"/>
    <mergeCell ref="C41:H41"/>
    <mergeCell ref="C40:H40"/>
    <mergeCell ref="C42:H42"/>
    <mergeCell ref="C43:H43"/>
    <mergeCell ref="C24:H24"/>
    <mergeCell ref="C25:H25"/>
    <mergeCell ref="C10:H10"/>
    <mergeCell ref="C9:H9"/>
    <mergeCell ref="C13:H13"/>
    <mergeCell ref="C14:H14"/>
    <mergeCell ref="C5:H5"/>
    <mergeCell ref="B2:H2"/>
    <mergeCell ref="C3:H3"/>
    <mergeCell ref="C4:H4"/>
    <mergeCell ref="C6:H6"/>
    <mergeCell ref="C8:H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7" width="7.63"/>
    <col customWidth="1" min="8" max="8" width="11.5"/>
    <col customWidth="1" min="9" max="26" width="7.63"/>
  </cols>
  <sheetData>
    <row r="1" ht="16.5" customHeight="1">
      <c r="H1" s="1"/>
    </row>
    <row r="2" ht="16.5" customHeight="1">
      <c r="B2" s="4" t="s">
        <v>0</v>
      </c>
      <c r="C2" s="5"/>
      <c r="D2" s="5"/>
      <c r="E2" s="5"/>
      <c r="F2" s="5"/>
      <c r="G2" s="6"/>
      <c r="H2" s="1"/>
    </row>
    <row r="3" ht="16.5" customHeight="1">
      <c r="B3" s="8" t="s">
        <v>2</v>
      </c>
      <c r="C3" s="10" t="s">
        <v>3</v>
      </c>
      <c r="D3" s="5"/>
      <c r="E3" s="5"/>
      <c r="F3" s="5"/>
      <c r="G3" s="6"/>
      <c r="H3" s="1"/>
    </row>
    <row r="4" ht="16.5" customHeight="1">
      <c r="B4" s="15"/>
      <c r="C4" s="17" t="s">
        <v>9</v>
      </c>
      <c r="D4" s="17" t="s">
        <v>10</v>
      </c>
      <c r="E4" s="17" t="s">
        <v>11</v>
      </c>
      <c r="F4" s="17" t="s">
        <v>12</v>
      </c>
      <c r="G4" s="17" t="s">
        <v>13</v>
      </c>
      <c r="H4" s="1"/>
    </row>
    <row r="5" ht="16.5" customHeight="1">
      <c r="B5" s="17" t="s">
        <v>5</v>
      </c>
      <c r="C5" s="17">
        <v>2.0</v>
      </c>
      <c r="D5" s="17"/>
      <c r="E5" s="17"/>
      <c r="F5" s="17"/>
      <c r="G5" s="17"/>
      <c r="H5" s="1"/>
    </row>
    <row r="6" ht="16.5" customHeight="1">
      <c r="B6" s="20" t="s">
        <v>14</v>
      </c>
      <c r="C6" s="20">
        <v>2.0</v>
      </c>
      <c r="D6" s="21">
        <v>1.0</v>
      </c>
      <c r="E6" s="20"/>
      <c r="F6" s="20"/>
      <c r="G6" s="20"/>
      <c r="H6" s="1"/>
    </row>
    <row r="7" ht="16.5" customHeight="1">
      <c r="B7" s="17" t="s">
        <v>15</v>
      </c>
      <c r="C7" s="17">
        <v>2.0</v>
      </c>
      <c r="D7" s="26">
        <v>2.0</v>
      </c>
      <c r="E7" s="17"/>
      <c r="F7" s="17"/>
      <c r="G7" s="17"/>
      <c r="H7" s="1"/>
    </row>
    <row r="8" ht="16.5" customHeight="1">
      <c r="B8" s="20" t="s">
        <v>17</v>
      </c>
      <c r="C8" s="20">
        <v>2.0</v>
      </c>
      <c r="D8" s="21">
        <v>3.0</v>
      </c>
      <c r="E8" s="21">
        <v>1.0</v>
      </c>
      <c r="F8" s="20"/>
      <c r="G8" s="20"/>
      <c r="H8" s="1"/>
    </row>
    <row r="9" ht="16.5" customHeight="1">
      <c r="B9" s="17" t="s">
        <v>18</v>
      </c>
      <c r="C9" s="17">
        <v>2.0</v>
      </c>
      <c r="D9" s="26">
        <v>4.0</v>
      </c>
      <c r="E9" s="17">
        <v>1.0</v>
      </c>
      <c r="F9" s="17"/>
      <c r="G9" s="17"/>
      <c r="H9" s="1"/>
    </row>
    <row r="10" ht="16.5" customHeight="1">
      <c r="B10" s="20" t="s">
        <v>19</v>
      </c>
      <c r="C10" s="20">
        <v>2.0</v>
      </c>
      <c r="D10" s="20">
        <v>4.0</v>
      </c>
      <c r="E10" s="20">
        <v>1.0</v>
      </c>
      <c r="F10" s="21">
        <v>1.0</v>
      </c>
      <c r="G10" s="20"/>
      <c r="H10" s="1"/>
    </row>
    <row r="11" ht="16.5" customHeight="1">
      <c r="B11" s="17" t="s">
        <v>20</v>
      </c>
      <c r="C11" s="17">
        <v>2.0</v>
      </c>
      <c r="D11" s="17">
        <v>4.0</v>
      </c>
      <c r="E11" s="26">
        <v>2.0</v>
      </c>
      <c r="F11" s="17">
        <v>1.0</v>
      </c>
      <c r="G11" s="17"/>
      <c r="H11" s="1"/>
    </row>
    <row r="12" ht="16.5" customHeight="1">
      <c r="B12" s="20" t="s">
        <v>21</v>
      </c>
      <c r="C12" s="20">
        <v>2.0</v>
      </c>
      <c r="D12" s="20">
        <v>4.0</v>
      </c>
      <c r="E12" s="20">
        <v>2.0</v>
      </c>
      <c r="F12" s="20">
        <v>1.0</v>
      </c>
      <c r="G12" s="21">
        <v>1.0</v>
      </c>
      <c r="H12" s="1"/>
    </row>
    <row r="13" ht="16.5" customHeight="1">
      <c r="B13" s="17" t="s">
        <v>22</v>
      </c>
      <c r="C13" s="17">
        <v>2.0</v>
      </c>
      <c r="D13" s="17">
        <v>4.0</v>
      </c>
      <c r="E13" s="26">
        <v>3.0</v>
      </c>
      <c r="F13" s="17">
        <v>1.0</v>
      </c>
      <c r="G13" s="17">
        <v>1.0</v>
      </c>
      <c r="H13" s="1"/>
    </row>
    <row r="14" ht="17.25" customHeight="1">
      <c r="H14" s="1"/>
    </row>
    <row r="15" ht="16.5" customHeight="1">
      <c r="B15" s="31" t="s">
        <v>24</v>
      </c>
      <c r="C15" s="33"/>
      <c r="D15" s="33"/>
      <c r="E15" s="33"/>
      <c r="F15" s="33"/>
      <c r="G15" s="33"/>
      <c r="H15" s="33"/>
      <c r="I15" s="33"/>
      <c r="J15" s="33"/>
      <c r="K15" s="33"/>
      <c r="L15" s="35"/>
      <c r="M15" s="3"/>
      <c r="N15" s="3"/>
      <c r="O15" s="3"/>
      <c r="P15" s="3"/>
    </row>
    <row r="16" ht="16.5" customHeight="1">
      <c r="B16" s="38" t="s">
        <v>2</v>
      </c>
      <c r="C16" s="10" t="s">
        <v>3</v>
      </c>
      <c r="D16" s="5"/>
      <c r="E16" s="5"/>
      <c r="F16" s="5"/>
      <c r="G16" s="5"/>
      <c r="H16" s="5"/>
      <c r="I16" s="5"/>
      <c r="J16" s="5"/>
      <c r="K16" s="5"/>
      <c r="L16" s="40"/>
      <c r="M16" s="3"/>
      <c r="N16" s="3"/>
      <c r="O16" s="3"/>
      <c r="P16" s="3"/>
    </row>
    <row r="17" ht="16.5" customHeight="1">
      <c r="B17" s="41"/>
      <c r="C17" s="43" t="s">
        <v>9</v>
      </c>
      <c r="D17" s="43" t="s">
        <v>10</v>
      </c>
      <c r="E17" s="43" t="s">
        <v>11</v>
      </c>
      <c r="F17" s="43" t="s">
        <v>12</v>
      </c>
      <c r="G17" s="43" t="s">
        <v>13</v>
      </c>
      <c r="H17" s="43" t="s">
        <v>28</v>
      </c>
      <c r="I17" s="43" t="s">
        <v>29</v>
      </c>
      <c r="J17" s="43" t="s">
        <v>30</v>
      </c>
      <c r="K17" s="43" t="s">
        <v>31</v>
      </c>
      <c r="L17" s="45" t="s">
        <v>32</v>
      </c>
    </row>
    <row r="18" ht="16.5" customHeight="1">
      <c r="B18" s="47" t="s">
        <v>5</v>
      </c>
      <c r="C18" s="17">
        <v>2.0</v>
      </c>
      <c r="D18" s="17">
        <v>2.0</v>
      </c>
      <c r="E18" s="17"/>
      <c r="F18" s="17"/>
      <c r="G18" s="17"/>
      <c r="H18" s="17"/>
      <c r="I18" s="17"/>
      <c r="J18" s="17"/>
      <c r="K18" s="17"/>
      <c r="L18" s="48"/>
      <c r="N18" s="3"/>
      <c r="O18" s="3"/>
      <c r="P18" s="3"/>
      <c r="Q18" s="3"/>
      <c r="R18" s="3"/>
      <c r="S18" s="3"/>
      <c r="T18" s="3"/>
      <c r="U18" s="3"/>
      <c r="V18" s="3"/>
    </row>
    <row r="19" ht="16.5" customHeight="1">
      <c r="B19" s="50" t="s">
        <v>14</v>
      </c>
      <c r="C19" s="43">
        <v>2.0</v>
      </c>
      <c r="D19" s="54">
        <v>3.0</v>
      </c>
      <c r="E19" s="54">
        <v>1.0</v>
      </c>
      <c r="F19" s="43"/>
      <c r="G19" s="43"/>
      <c r="H19" s="43"/>
      <c r="I19" s="43"/>
      <c r="J19" s="43"/>
      <c r="K19" s="43"/>
      <c r="L19" s="45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6.5" customHeight="1">
      <c r="B20" s="47" t="s">
        <v>15</v>
      </c>
      <c r="C20" s="17">
        <v>2.0</v>
      </c>
      <c r="D20" s="26">
        <v>4.0</v>
      </c>
      <c r="E20" s="17">
        <v>1.0</v>
      </c>
      <c r="F20" s="26">
        <v>1.0</v>
      </c>
      <c r="G20" s="17"/>
      <c r="H20" s="17"/>
      <c r="I20" s="17"/>
      <c r="J20" s="17"/>
      <c r="K20" s="17"/>
      <c r="L20" s="48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6.5" customHeight="1">
      <c r="B21" s="50" t="s">
        <v>17</v>
      </c>
      <c r="C21" s="43">
        <v>2.0</v>
      </c>
      <c r="D21" s="43">
        <v>4.0</v>
      </c>
      <c r="E21" s="54">
        <v>2.0</v>
      </c>
      <c r="F21" s="43">
        <v>1.0</v>
      </c>
      <c r="G21" s="54">
        <v>1.0</v>
      </c>
      <c r="H21" s="43"/>
      <c r="I21" s="43"/>
      <c r="J21" s="43"/>
      <c r="K21" s="43"/>
      <c r="L21" s="45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6.5" customHeight="1">
      <c r="B22" s="47" t="s">
        <v>18</v>
      </c>
      <c r="C22" s="17">
        <v>2.0</v>
      </c>
      <c r="D22" s="17">
        <v>4.0</v>
      </c>
      <c r="E22" s="26">
        <v>3.0</v>
      </c>
      <c r="F22" s="17">
        <v>1.0</v>
      </c>
      <c r="G22" s="17">
        <v>1.0</v>
      </c>
      <c r="H22" s="26">
        <v>1.0</v>
      </c>
      <c r="I22" s="17"/>
      <c r="J22" s="17"/>
      <c r="K22" s="17"/>
      <c r="L22" s="48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6.5" customHeight="1">
      <c r="B23" s="50" t="s">
        <v>19</v>
      </c>
      <c r="C23" s="43">
        <v>2.0</v>
      </c>
      <c r="D23" s="43">
        <v>4.0</v>
      </c>
      <c r="E23" s="54">
        <v>4.0</v>
      </c>
      <c r="F23" s="43">
        <v>1.0</v>
      </c>
      <c r="G23" s="43">
        <v>1.0</v>
      </c>
      <c r="H23" s="43">
        <v>1.0</v>
      </c>
      <c r="I23" s="54">
        <v>1.0</v>
      </c>
      <c r="J23" s="43"/>
      <c r="K23" s="43"/>
      <c r="L23" s="45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6.5" customHeight="1">
      <c r="B24" s="47" t="s">
        <v>20</v>
      </c>
      <c r="C24" s="17">
        <v>2.0</v>
      </c>
      <c r="D24" s="17">
        <v>4.0</v>
      </c>
      <c r="E24" s="17">
        <v>4.0</v>
      </c>
      <c r="F24" s="17">
        <v>1.0</v>
      </c>
      <c r="G24" s="17">
        <v>1.0</v>
      </c>
      <c r="H24" s="17">
        <v>1.0</v>
      </c>
      <c r="I24" s="17">
        <v>1.0</v>
      </c>
      <c r="J24" s="26">
        <v>1.0</v>
      </c>
      <c r="K24" s="17"/>
      <c r="L24" s="48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6.5" customHeight="1">
      <c r="B25" s="50" t="s">
        <v>21</v>
      </c>
      <c r="C25" s="43">
        <v>2.0</v>
      </c>
      <c r="D25" s="43">
        <v>4.0</v>
      </c>
      <c r="E25" s="43">
        <v>4.0</v>
      </c>
      <c r="F25" s="43">
        <v>1.0</v>
      </c>
      <c r="G25" s="43">
        <v>1.0</v>
      </c>
      <c r="H25" s="43">
        <v>1.0</v>
      </c>
      <c r="I25" s="43">
        <v>1.0</v>
      </c>
      <c r="J25" s="43">
        <v>1.0</v>
      </c>
      <c r="K25" s="54">
        <v>1.0</v>
      </c>
      <c r="L25" s="45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7.25" customHeight="1">
      <c r="B26" s="57" t="s">
        <v>22</v>
      </c>
      <c r="C26" s="59">
        <v>2.0</v>
      </c>
      <c r="D26" s="59">
        <v>4.0</v>
      </c>
      <c r="E26" s="59">
        <v>4.0</v>
      </c>
      <c r="F26" s="59">
        <v>1.0</v>
      </c>
      <c r="G26" s="59">
        <v>1.0</v>
      </c>
      <c r="H26" s="59">
        <v>1.0</v>
      </c>
      <c r="I26" s="59">
        <v>1.0</v>
      </c>
      <c r="J26" s="59">
        <v>1.0</v>
      </c>
      <c r="K26" s="59">
        <v>1.0</v>
      </c>
      <c r="L26" s="61">
        <v>1.0</v>
      </c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7.25" customHeight="1">
      <c r="F27" s="3"/>
      <c r="G27" s="3"/>
      <c r="H27" s="3"/>
      <c r="I27" s="3"/>
      <c r="J27" s="3"/>
      <c r="K27" s="3"/>
      <c r="L27" s="3"/>
    </row>
    <row r="28" ht="16.5" customHeight="1">
      <c r="B28" s="31" t="s">
        <v>38</v>
      </c>
      <c r="C28" s="35"/>
      <c r="E28" s="31" t="s">
        <v>39</v>
      </c>
      <c r="F28" s="35"/>
      <c r="H28" s="1"/>
      <c r="J28" s="3"/>
    </row>
    <row r="29" ht="16.5" customHeight="1">
      <c r="B29" s="65" t="s">
        <v>2</v>
      </c>
      <c r="C29" s="45" t="s">
        <v>41</v>
      </c>
      <c r="E29" s="65" t="s">
        <v>2</v>
      </c>
      <c r="F29" s="45" t="s">
        <v>41</v>
      </c>
      <c r="H29" s="1"/>
    </row>
    <row r="30" ht="16.5" customHeight="1">
      <c r="B30" s="47" t="s">
        <v>5</v>
      </c>
      <c r="C30" s="48">
        <v>5.0</v>
      </c>
      <c r="E30" s="47" t="s">
        <v>5</v>
      </c>
      <c r="F30" s="48">
        <v>3.0</v>
      </c>
      <c r="H30" s="1"/>
    </row>
    <row r="31" ht="16.5" customHeight="1">
      <c r="B31" s="50" t="s">
        <v>14</v>
      </c>
      <c r="C31" s="45">
        <v>8.0</v>
      </c>
      <c r="E31" s="50" t="s">
        <v>14</v>
      </c>
      <c r="F31" s="45">
        <v>5.0</v>
      </c>
      <c r="H31" s="1"/>
    </row>
    <row r="32" ht="16.5" customHeight="1">
      <c r="B32" s="47" t="s">
        <v>15</v>
      </c>
      <c r="C32" s="48">
        <v>12.0</v>
      </c>
      <c r="E32" s="47" t="s">
        <v>15</v>
      </c>
      <c r="F32" s="48">
        <v>6.0</v>
      </c>
      <c r="H32" s="1"/>
    </row>
    <row r="33" ht="16.5" customHeight="1">
      <c r="B33" s="50" t="s">
        <v>17</v>
      </c>
      <c r="C33" s="45">
        <v>17.0</v>
      </c>
      <c r="E33" s="50" t="s">
        <v>17</v>
      </c>
      <c r="F33" s="45">
        <v>8.0</v>
      </c>
      <c r="H33" s="1"/>
    </row>
    <row r="34" ht="16.5" customHeight="1">
      <c r="B34" s="47" t="s">
        <v>18</v>
      </c>
      <c r="C34" s="48">
        <v>23.0</v>
      </c>
      <c r="E34" s="47" t="s">
        <v>18</v>
      </c>
      <c r="F34" s="48">
        <v>9.0</v>
      </c>
      <c r="H34" s="1"/>
    </row>
    <row r="35" ht="16.5" customHeight="1">
      <c r="B35" s="50" t="s">
        <v>19</v>
      </c>
      <c r="C35" s="45">
        <v>30.0</v>
      </c>
      <c r="E35" s="50" t="s">
        <v>19</v>
      </c>
      <c r="F35" s="45">
        <v>12.0</v>
      </c>
      <c r="H35" s="1"/>
    </row>
    <row r="36" ht="16.5" customHeight="1">
      <c r="B36" s="47" t="s">
        <v>20</v>
      </c>
      <c r="C36" s="48">
        <v>38.0</v>
      </c>
      <c r="E36" s="47" t="s">
        <v>20</v>
      </c>
      <c r="F36" s="48">
        <v>13.0</v>
      </c>
      <c r="H36" s="1"/>
    </row>
    <row r="37" ht="16.5" customHeight="1">
      <c r="B37" s="50" t="s">
        <v>21</v>
      </c>
      <c r="C37" s="45">
        <v>47.0</v>
      </c>
      <c r="E37" s="50" t="s">
        <v>21</v>
      </c>
      <c r="F37" s="45">
        <v>17.0</v>
      </c>
      <c r="H37" s="1"/>
    </row>
    <row r="38" ht="17.25" customHeight="1">
      <c r="B38" s="57" t="s">
        <v>22</v>
      </c>
      <c r="C38" s="68">
        <v>57.0</v>
      </c>
      <c r="E38" s="57" t="s">
        <v>22</v>
      </c>
      <c r="F38" s="68">
        <v>18.0</v>
      </c>
      <c r="H38" s="1"/>
    </row>
    <row r="39" ht="16.5" customHeight="1">
      <c r="H39" s="1"/>
    </row>
    <row r="40" ht="16.5" customHeight="1">
      <c r="H40" s="1"/>
    </row>
    <row r="41" ht="16.5" customHeight="1">
      <c r="H41" s="1"/>
    </row>
    <row r="42" ht="16.5" customHeight="1">
      <c r="H42" s="1"/>
    </row>
    <row r="43" ht="16.5" customHeight="1">
      <c r="H43" s="1"/>
    </row>
    <row r="44" ht="16.5" customHeight="1">
      <c r="H44" s="1"/>
    </row>
    <row r="45" ht="16.5" customHeight="1">
      <c r="H45" s="1"/>
    </row>
    <row r="46" ht="16.5" customHeight="1">
      <c r="H46" s="1"/>
    </row>
    <row r="47" ht="16.5" customHeight="1">
      <c r="H47" s="1"/>
    </row>
    <row r="48" ht="16.5" customHeight="1">
      <c r="H48" s="1"/>
    </row>
    <row r="49" ht="16.5" customHeight="1">
      <c r="H49" s="1"/>
    </row>
    <row r="50" ht="16.5" customHeight="1">
      <c r="H50" s="1"/>
    </row>
    <row r="51" ht="16.5" customHeight="1">
      <c r="H51" s="1"/>
    </row>
    <row r="52" ht="16.5" customHeight="1">
      <c r="H52" s="1"/>
    </row>
    <row r="53" ht="16.5" customHeight="1">
      <c r="H53" s="1"/>
    </row>
    <row r="54" ht="16.5" customHeight="1">
      <c r="H54" s="1"/>
    </row>
    <row r="55" ht="16.5" customHeight="1">
      <c r="H55" s="1"/>
    </row>
    <row r="56" ht="16.5" customHeight="1">
      <c r="H56" s="1"/>
    </row>
    <row r="57" ht="16.5" customHeight="1">
      <c r="H57" s="1"/>
    </row>
    <row r="58" ht="16.5" customHeight="1">
      <c r="H58" s="1"/>
    </row>
    <row r="59" ht="16.5" customHeight="1">
      <c r="H59" s="1"/>
    </row>
    <row r="60" ht="16.5" customHeight="1">
      <c r="H60" s="1"/>
    </row>
    <row r="61" ht="16.5" customHeight="1">
      <c r="H61" s="1"/>
    </row>
    <row r="62" ht="16.5" customHeight="1">
      <c r="H62" s="1"/>
    </row>
    <row r="63" ht="16.5" customHeight="1">
      <c r="H63" s="1"/>
    </row>
    <row r="64" ht="16.5" customHeight="1">
      <c r="H64" s="1"/>
    </row>
    <row r="65" ht="16.5" customHeight="1">
      <c r="H65" s="1"/>
    </row>
    <row r="66" ht="16.5" customHeight="1">
      <c r="H66" s="1"/>
    </row>
    <row r="67" ht="16.5" customHeight="1">
      <c r="H67" s="1"/>
    </row>
    <row r="68" ht="16.5" customHeight="1">
      <c r="H68" s="1"/>
    </row>
    <row r="69" ht="16.5" customHeight="1">
      <c r="H69" s="1"/>
    </row>
    <row r="70" ht="16.5" customHeight="1">
      <c r="H70" s="1"/>
    </row>
    <row r="71" ht="16.5" customHeight="1">
      <c r="H71" s="1"/>
    </row>
    <row r="72" ht="16.5" customHeight="1">
      <c r="H72" s="1"/>
    </row>
    <row r="73" ht="16.5" customHeight="1">
      <c r="H73" s="1"/>
    </row>
    <row r="74" ht="16.5" customHeight="1">
      <c r="H74" s="1"/>
    </row>
    <row r="75" ht="16.5" customHeight="1">
      <c r="H75" s="1"/>
    </row>
    <row r="76" ht="16.5" customHeight="1">
      <c r="H76" s="1"/>
    </row>
    <row r="77" ht="16.5" customHeight="1">
      <c r="H77" s="1"/>
    </row>
    <row r="78" ht="16.5" customHeight="1">
      <c r="H78" s="1"/>
    </row>
    <row r="79" ht="16.5" customHeight="1">
      <c r="H79" s="1"/>
    </row>
    <row r="80" ht="16.5" customHeight="1">
      <c r="H80" s="1"/>
    </row>
    <row r="81" ht="16.5" customHeight="1">
      <c r="H81" s="1"/>
    </row>
    <row r="82" ht="16.5" customHeight="1">
      <c r="H82" s="1"/>
    </row>
    <row r="83" ht="16.5" customHeight="1">
      <c r="H83" s="1"/>
    </row>
    <row r="84" ht="16.5" customHeight="1">
      <c r="H84" s="1"/>
    </row>
    <row r="85" ht="16.5" customHeight="1">
      <c r="H85" s="1"/>
    </row>
    <row r="86" ht="16.5" customHeight="1">
      <c r="H86" s="1"/>
    </row>
    <row r="87" ht="16.5" customHeight="1">
      <c r="H87" s="1"/>
    </row>
    <row r="88" ht="16.5" customHeight="1">
      <c r="H88" s="1"/>
    </row>
    <row r="89" ht="16.5" customHeight="1">
      <c r="H89" s="1"/>
    </row>
    <row r="90" ht="16.5" customHeight="1">
      <c r="H90" s="1"/>
    </row>
    <row r="91" ht="16.5" customHeight="1">
      <c r="H91" s="1"/>
    </row>
    <row r="92" ht="16.5" customHeight="1">
      <c r="H92" s="1"/>
    </row>
    <row r="93" ht="16.5" customHeight="1">
      <c r="H93" s="1"/>
    </row>
    <row r="94" ht="16.5" customHeight="1">
      <c r="H94" s="1"/>
    </row>
    <row r="95" ht="16.5" customHeight="1">
      <c r="H95" s="1"/>
    </row>
    <row r="96" ht="16.5" customHeight="1">
      <c r="H96" s="1"/>
    </row>
    <row r="97" ht="16.5" customHeight="1">
      <c r="H97" s="1"/>
    </row>
    <row r="98" ht="16.5" customHeight="1">
      <c r="H98" s="1"/>
    </row>
    <row r="99" ht="16.5" customHeight="1">
      <c r="H99" s="1"/>
    </row>
    <row r="100" ht="16.5" customHeight="1">
      <c r="H100" s="1"/>
    </row>
    <row r="101" ht="16.5" customHeight="1">
      <c r="H101" s="1"/>
    </row>
    <row r="102" ht="16.5" customHeight="1">
      <c r="H102" s="1"/>
    </row>
    <row r="103" ht="16.5" customHeight="1">
      <c r="H103" s="1"/>
    </row>
    <row r="104" ht="16.5" customHeight="1">
      <c r="H104" s="1"/>
    </row>
    <row r="105" ht="16.5" customHeight="1">
      <c r="H105" s="1"/>
    </row>
    <row r="106" ht="16.5" customHeight="1">
      <c r="H106" s="1"/>
    </row>
    <row r="107" ht="16.5" customHeight="1">
      <c r="H107" s="1"/>
    </row>
    <row r="108" ht="16.5" customHeight="1">
      <c r="H108" s="1"/>
    </row>
    <row r="109" ht="16.5" customHeight="1">
      <c r="H109" s="1"/>
    </row>
    <row r="110" ht="16.5" customHeight="1">
      <c r="H110" s="1"/>
    </row>
    <row r="111" ht="16.5" customHeight="1">
      <c r="H111" s="1"/>
    </row>
    <row r="112" ht="16.5" customHeight="1">
      <c r="H112" s="1"/>
    </row>
    <row r="113" ht="16.5" customHeight="1">
      <c r="H113" s="1"/>
    </row>
    <row r="114" ht="16.5" customHeight="1">
      <c r="H114" s="1"/>
    </row>
    <row r="115" ht="16.5" customHeight="1">
      <c r="H115" s="1"/>
    </row>
    <row r="116" ht="16.5" customHeight="1">
      <c r="H116" s="1"/>
    </row>
    <row r="117" ht="16.5" customHeight="1">
      <c r="H117" s="1"/>
    </row>
    <row r="118" ht="16.5" customHeight="1">
      <c r="H118" s="1"/>
    </row>
    <row r="119" ht="16.5" customHeight="1">
      <c r="H119" s="1"/>
    </row>
    <row r="120" ht="16.5" customHeight="1">
      <c r="H120" s="1"/>
    </row>
    <row r="121" ht="16.5" customHeight="1">
      <c r="H121" s="1"/>
    </row>
    <row r="122" ht="16.5" customHeight="1">
      <c r="H122" s="1"/>
    </row>
    <row r="123" ht="16.5" customHeight="1">
      <c r="H123" s="1"/>
    </row>
    <row r="124" ht="16.5" customHeight="1">
      <c r="H124" s="1"/>
    </row>
    <row r="125" ht="16.5" customHeight="1">
      <c r="H125" s="1"/>
    </row>
    <row r="126" ht="16.5" customHeight="1">
      <c r="H126" s="1"/>
    </row>
    <row r="127" ht="16.5" customHeight="1">
      <c r="H127" s="1"/>
    </row>
    <row r="128" ht="16.5" customHeight="1">
      <c r="H128" s="1"/>
    </row>
    <row r="129" ht="16.5" customHeight="1">
      <c r="H129" s="1"/>
    </row>
    <row r="130" ht="16.5" customHeight="1">
      <c r="H130" s="1"/>
    </row>
    <row r="131" ht="16.5" customHeight="1">
      <c r="H131" s="1"/>
    </row>
    <row r="132" ht="16.5" customHeight="1">
      <c r="H132" s="1"/>
    </row>
    <row r="133" ht="16.5" customHeight="1">
      <c r="H133" s="1"/>
    </row>
    <row r="134" ht="16.5" customHeight="1">
      <c r="H134" s="1"/>
    </row>
    <row r="135" ht="16.5" customHeight="1">
      <c r="H135" s="1"/>
    </row>
    <row r="136" ht="16.5" customHeight="1">
      <c r="H136" s="1"/>
    </row>
    <row r="137" ht="16.5" customHeight="1">
      <c r="H137" s="1"/>
    </row>
    <row r="138" ht="16.5" customHeight="1">
      <c r="H138" s="1"/>
    </row>
    <row r="139" ht="16.5" customHeight="1">
      <c r="H139" s="1"/>
    </row>
    <row r="140" ht="16.5" customHeight="1">
      <c r="H140" s="1"/>
    </row>
    <row r="141" ht="16.5" customHeight="1">
      <c r="H141" s="1"/>
    </row>
    <row r="142" ht="16.5" customHeight="1">
      <c r="H142" s="1"/>
    </row>
    <row r="143" ht="16.5" customHeight="1">
      <c r="H143" s="1"/>
    </row>
    <row r="144" ht="16.5" customHeight="1">
      <c r="H144" s="1"/>
    </row>
    <row r="145" ht="16.5" customHeight="1">
      <c r="H145" s="1"/>
    </row>
    <row r="146" ht="16.5" customHeight="1">
      <c r="H146" s="1"/>
    </row>
    <row r="147" ht="16.5" customHeight="1">
      <c r="H147" s="1"/>
    </row>
    <row r="148" ht="16.5" customHeight="1">
      <c r="H148" s="1"/>
    </row>
    <row r="149" ht="16.5" customHeight="1">
      <c r="H149" s="1"/>
    </row>
    <row r="150" ht="16.5" customHeight="1">
      <c r="H150" s="1"/>
    </row>
    <row r="151" ht="16.5" customHeight="1">
      <c r="H151" s="1"/>
    </row>
    <row r="152" ht="16.5" customHeight="1">
      <c r="H152" s="1"/>
    </row>
    <row r="153" ht="16.5" customHeight="1">
      <c r="H153" s="1"/>
    </row>
    <row r="154" ht="16.5" customHeight="1">
      <c r="H154" s="1"/>
    </row>
    <row r="155" ht="16.5" customHeight="1">
      <c r="H155" s="1"/>
    </row>
    <row r="156" ht="16.5" customHeight="1">
      <c r="H156" s="1"/>
    </row>
    <row r="157" ht="16.5" customHeight="1">
      <c r="H157" s="1"/>
    </row>
    <row r="158" ht="16.5" customHeight="1">
      <c r="H158" s="1"/>
    </row>
    <row r="159" ht="16.5" customHeight="1">
      <c r="H159" s="1"/>
    </row>
    <row r="160" ht="16.5" customHeight="1">
      <c r="H160" s="1"/>
    </row>
    <row r="161" ht="16.5" customHeight="1">
      <c r="H161" s="1"/>
    </row>
    <row r="162" ht="16.5" customHeight="1">
      <c r="H162" s="1"/>
    </row>
    <row r="163" ht="16.5" customHeight="1">
      <c r="H163" s="1"/>
    </row>
    <row r="164" ht="16.5" customHeight="1">
      <c r="H164" s="1"/>
    </row>
    <row r="165" ht="16.5" customHeight="1">
      <c r="H165" s="1"/>
    </row>
    <row r="166" ht="16.5" customHeight="1">
      <c r="H166" s="1"/>
    </row>
    <row r="167" ht="16.5" customHeight="1">
      <c r="H167" s="1"/>
    </row>
    <row r="168" ht="16.5" customHeight="1">
      <c r="H168" s="1"/>
    </row>
    <row r="169" ht="16.5" customHeight="1">
      <c r="H169" s="1"/>
    </row>
    <row r="170" ht="16.5" customHeight="1">
      <c r="H170" s="1"/>
    </row>
    <row r="171" ht="16.5" customHeight="1">
      <c r="H171" s="1"/>
    </row>
    <row r="172" ht="16.5" customHeight="1">
      <c r="H172" s="1"/>
    </row>
    <row r="173" ht="16.5" customHeight="1">
      <c r="H173" s="1"/>
    </row>
    <row r="174" ht="16.5" customHeight="1">
      <c r="H174" s="1"/>
    </row>
    <row r="175" ht="16.5" customHeight="1">
      <c r="H175" s="1"/>
    </row>
    <row r="176" ht="16.5" customHeight="1">
      <c r="H176" s="1"/>
    </row>
    <row r="177" ht="16.5" customHeight="1">
      <c r="H177" s="1"/>
    </row>
    <row r="178" ht="16.5" customHeight="1">
      <c r="H178" s="1"/>
    </row>
    <row r="179" ht="16.5" customHeight="1">
      <c r="H179" s="1"/>
    </row>
    <row r="180" ht="16.5" customHeight="1">
      <c r="H180" s="1"/>
    </row>
    <row r="181" ht="16.5" customHeight="1">
      <c r="H181" s="1"/>
    </row>
    <row r="182" ht="16.5" customHeight="1">
      <c r="H182" s="1"/>
    </row>
    <row r="183" ht="16.5" customHeight="1">
      <c r="H183" s="1"/>
    </row>
    <row r="184" ht="16.5" customHeight="1">
      <c r="H184" s="1"/>
    </row>
    <row r="185" ht="16.5" customHeight="1">
      <c r="H185" s="1"/>
    </row>
    <row r="186" ht="16.5" customHeight="1">
      <c r="H186" s="1"/>
    </row>
    <row r="187" ht="16.5" customHeight="1">
      <c r="H187" s="1"/>
    </row>
    <row r="188" ht="16.5" customHeight="1">
      <c r="H188" s="1"/>
    </row>
    <row r="189" ht="16.5" customHeight="1">
      <c r="H189" s="1"/>
    </row>
    <row r="190" ht="16.5" customHeight="1">
      <c r="H190" s="1"/>
    </row>
    <row r="191" ht="16.5" customHeight="1">
      <c r="H191" s="1"/>
    </row>
    <row r="192" ht="16.5" customHeight="1">
      <c r="H192" s="1"/>
    </row>
    <row r="193" ht="16.5" customHeight="1">
      <c r="H193" s="1"/>
    </row>
    <row r="194" ht="16.5" customHeight="1">
      <c r="H194" s="1"/>
    </row>
    <row r="195" ht="16.5" customHeight="1">
      <c r="H195" s="1"/>
    </row>
    <row r="196" ht="16.5" customHeight="1">
      <c r="H196" s="1"/>
    </row>
    <row r="197" ht="16.5" customHeight="1">
      <c r="H197" s="1"/>
    </row>
    <row r="198" ht="16.5" customHeight="1">
      <c r="H198" s="1"/>
    </row>
    <row r="199" ht="16.5" customHeight="1">
      <c r="H199" s="1"/>
    </row>
    <row r="200" ht="16.5" customHeight="1">
      <c r="H200" s="1"/>
    </row>
    <row r="201" ht="16.5" customHeight="1">
      <c r="H201" s="1"/>
    </row>
    <row r="202" ht="16.5" customHeight="1">
      <c r="H202" s="1"/>
    </row>
    <row r="203" ht="16.5" customHeight="1">
      <c r="H203" s="1"/>
    </row>
    <row r="204" ht="16.5" customHeight="1">
      <c r="H204" s="1"/>
    </row>
    <row r="205" ht="16.5" customHeight="1">
      <c r="H205" s="1"/>
    </row>
    <row r="206" ht="16.5" customHeight="1">
      <c r="H206" s="1"/>
    </row>
    <row r="207" ht="16.5" customHeight="1">
      <c r="H207" s="1"/>
    </row>
    <row r="208" ht="16.5" customHeight="1">
      <c r="H208" s="1"/>
    </row>
    <row r="209" ht="16.5" customHeight="1">
      <c r="H209" s="1"/>
    </row>
    <row r="210" ht="16.5" customHeight="1">
      <c r="H210" s="1"/>
    </row>
    <row r="211" ht="16.5" customHeight="1">
      <c r="H211" s="1"/>
    </row>
    <row r="212" ht="16.5" customHeight="1">
      <c r="H212" s="1"/>
    </row>
    <row r="213" ht="16.5" customHeight="1">
      <c r="H213" s="1"/>
    </row>
    <row r="214" ht="16.5" customHeight="1">
      <c r="H214" s="1"/>
    </row>
    <row r="215" ht="16.5" customHeight="1">
      <c r="H215" s="1"/>
    </row>
    <row r="216" ht="16.5" customHeight="1">
      <c r="H216" s="1"/>
    </row>
    <row r="217" ht="16.5" customHeight="1">
      <c r="H217" s="1"/>
    </row>
    <row r="218" ht="16.5" customHeight="1">
      <c r="H218" s="1"/>
    </row>
    <row r="219" ht="16.5" customHeight="1">
      <c r="H219" s="1"/>
    </row>
    <row r="220" ht="16.5" customHeight="1">
      <c r="H220" s="1"/>
    </row>
    <row r="221" ht="16.5" customHeight="1">
      <c r="H221" s="1"/>
    </row>
    <row r="222" ht="16.5" customHeight="1">
      <c r="H222" s="1"/>
    </row>
    <row r="223" ht="16.5" customHeight="1">
      <c r="H223" s="1"/>
    </row>
    <row r="224" ht="16.5" customHeight="1">
      <c r="H224" s="1"/>
    </row>
    <row r="225" ht="16.5" customHeight="1">
      <c r="H225" s="1"/>
    </row>
    <row r="226" ht="16.5" customHeight="1">
      <c r="H226" s="1"/>
    </row>
    <row r="227" ht="16.5" customHeight="1">
      <c r="H227" s="1"/>
    </row>
    <row r="228" ht="16.5" customHeight="1">
      <c r="H228" s="1"/>
    </row>
    <row r="229" ht="16.5" customHeight="1">
      <c r="H229" s="1"/>
    </row>
    <row r="230" ht="16.5" customHeight="1">
      <c r="H230" s="1"/>
    </row>
    <row r="231" ht="16.5" customHeight="1">
      <c r="H231" s="1"/>
    </row>
    <row r="232" ht="16.5" customHeight="1">
      <c r="H232" s="1"/>
    </row>
    <row r="233" ht="16.5" customHeight="1">
      <c r="H233" s="1"/>
    </row>
    <row r="234" ht="16.5" customHeight="1">
      <c r="H234" s="1"/>
    </row>
    <row r="235" ht="16.5" customHeight="1">
      <c r="H235" s="1"/>
    </row>
    <row r="236" ht="16.5" customHeight="1">
      <c r="H236" s="1"/>
    </row>
    <row r="237" ht="16.5" customHeight="1">
      <c r="H237" s="1"/>
    </row>
    <row r="238" ht="16.5" customHeight="1">
      <c r="H238" s="1"/>
    </row>
    <row r="239" ht="16.5" customHeight="1">
      <c r="H239" s="1"/>
    </row>
    <row r="240" ht="16.5" customHeight="1">
      <c r="H240" s="1"/>
    </row>
    <row r="241" ht="16.5" customHeight="1">
      <c r="H241" s="1"/>
    </row>
    <row r="242" ht="16.5" customHeight="1">
      <c r="H242" s="1"/>
    </row>
    <row r="243" ht="16.5" customHeight="1">
      <c r="H243" s="1"/>
    </row>
    <row r="244" ht="16.5" customHeight="1">
      <c r="H244" s="1"/>
    </row>
    <row r="245" ht="16.5" customHeight="1">
      <c r="H245" s="1"/>
    </row>
    <row r="246" ht="16.5" customHeight="1">
      <c r="H246" s="1"/>
    </row>
    <row r="247" ht="16.5" customHeight="1">
      <c r="H247" s="1"/>
    </row>
    <row r="248" ht="16.5" customHeight="1">
      <c r="H248" s="1"/>
    </row>
    <row r="249" ht="16.5" customHeight="1">
      <c r="H249" s="1"/>
    </row>
    <row r="250" ht="16.5" customHeight="1">
      <c r="H250" s="1"/>
    </row>
    <row r="251" ht="16.5" customHeight="1">
      <c r="H251" s="1"/>
    </row>
    <row r="252" ht="16.5" customHeight="1">
      <c r="H252" s="1"/>
    </row>
    <row r="253" ht="16.5" customHeight="1">
      <c r="H253" s="1"/>
    </row>
    <row r="254" ht="16.5" customHeight="1">
      <c r="H254" s="1"/>
    </row>
    <row r="255" ht="16.5" customHeight="1">
      <c r="H255" s="1"/>
    </row>
    <row r="256" ht="16.5" customHeight="1">
      <c r="H256" s="1"/>
    </row>
    <row r="257" ht="16.5" customHeight="1">
      <c r="H257" s="1"/>
    </row>
    <row r="258" ht="16.5" customHeight="1">
      <c r="H258" s="1"/>
    </row>
    <row r="259" ht="16.5" customHeight="1">
      <c r="H259" s="1"/>
    </row>
    <row r="260" ht="16.5" customHeight="1">
      <c r="H260" s="1"/>
    </row>
    <row r="261" ht="16.5" customHeight="1">
      <c r="H261" s="1"/>
    </row>
    <row r="262" ht="16.5" customHeight="1">
      <c r="H262" s="1"/>
    </row>
    <row r="263" ht="16.5" customHeight="1">
      <c r="H263" s="1"/>
    </row>
    <row r="264" ht="16.5" customHeight="1">
      <c r="H264" s="1"/>
    </row>
    <row r="265" ht="16.5" customHeight="1">
      <c r="H265" s="1"/>
    </row>
    <row r="266" ht="16.5" customHeight="1">
      <c r="H266" s="1"/>
    </row>
    <row r="267" ht="16.5" customHeight="1">
      <c r="H267" s="1"/>
    </row>
    <row r="268" ht="16.5" customHeight="1">
      <c r="H268" s="1"/>
    </row>
    <row r="269" ht="16.5" customHeight="1">
      <c r="H269" s="1"/>
    </row>
    <row r="270" ht="16.5" customHeight="1">
      <c r="H270" s="1"/>
    </row>
    <row r="271" ht="16.5" customHeight="1">
      <c r="H271" s="1"/>
    </row>
    <row r="272" ht="16.5" customHeight="1">
      <c r="H272" s="1"/>
    </row>
    <row r="273" ht="16.5" customHeight="1">
      <c r="H273" s="1"/>
    </row>
    <row r="274" ht="16.5" customHeight="1">
      <c r="H274" s="1"/>
    </row>
    <row r="275" ht="16.5" customHeight="1">
      <c r="H275" s="1"/>
    </row>
    <row r="276" ht="16.5" customHeight="1">
      <c r="H276" s="1"/>
    </row>
    <row r="277" ht="16.5" customHeight="1">
      <c r="H277" s="1"/>
    </row>
    <row r="278" ht="16.5" customHeight="1">
      <c r="H278" s="1"/>
    </row>
    <row r="279" ht="16.5" customHeight="1">
      <c r="H279" s="1"/>
    </row>
    <row r="280" ht="16.5" customHeight="1">
      <c r="H280" s="1"/>
    </row>
    <row r="281" ht="16.5" customHeight="1">
      <c r="H281" s="1"/>
    </row>
    <row r="282" ht="16.5" customHeight="1">
      <c r="H282" s="1"/>
    </row>
    <row r="283" ht="16.5" customHeight="1">
      <c r="H283" s="1"/>
    </row>
    <row r="284" ht="16.5" customHeight="1">
      <c r="H284" s="1"/>
    </row>
    <row r="285" ht="16.5" customHeight="1">
      <c r="H285" s="1"/>
    </row>
    <row r="286" ht="16.5" customHeight="1">
      <c r="H286" s="1"/>
    </row>
    <row r="287" ht="16.5" customHeight="1">
      <c r="H287" s="1"/>
    </row>
    <row r="288" ht="16.5" customHeight="1">
      <c r="H288" s="1"/>
    </row>
    <row r="289" ht="16.5" customHeight="1">
      <c r="H289" s="1"/>
    </row>
    <row r="290" ht="16.5" customHeight="1">
      <c r="H290" s="1"/>
    </row>
    <row r="291" ht="16.5" customHeight="1">
      <c r="H291" s="1"/>
    </row>
    <row r="292" ht="16.5" customHeight="1">
      <c r="H292" s="1"/>
    </row>
    <row r="293" ht="16.5" customHeight="1">
      <c r="H293" s="1"/>
    </row>
    <row r="294" ht="16.5" customHeight="1">
      <c r="H294" s="1"/>
    </row>
    <row r="295" ht="16.5" customHeight="1">
      <c r="H295" s="1"/>
    </row>
    <row r="296" ht="16.5" customHeight="1">
      <c r="H296" s="1"/>
    </row>
    <row r="297" ht="16.5" customHeight="1">
      <c r="H297" s="1"/>
    </row>
    <row r="298" ht="16.5" customHeight="1">
      <c r="H298" s="1"/>
    </row>
    <row r="299" ht="16.5" customHeight="1">
      <c r="H299" s="1"/>
    </row>
    <row r="300" ht="16.5" customHeight="1">
      <c r="H300" s="1"/>
    </row>
    <row r="301" ht="16.5" customHeight="1">
      <c r="H301" s="1"/>
    </row>
    <row r="302" ht="16.5" customHeight="1">
      <c r="H302" s="1"/>
    </row>
    <row r="303" ht="16.5" customHeight="1">
      <c r="H303" s="1"/>
    </row>
    <row r="304" ht="16.5" customHeight="1">
      <c r="H304" s="1"/>
    </row>
    <row r="305" ht="16.5" customHeight="1">
      <c r="H305" s="1"/>
    </row>
    <row r="306" ht="16.5" customHeight="1">
      <c r="H306" s="1"/>
    </row>
    <row r="307" ht="16.5" customHeight="1">
      <c r="H307" s="1"/>
    </row>
    <row r="308" ht="16.5" customHeight="1">
      <c r="H308" s="1"/>
    </row>
    <row r="309" ht="16.5" customHeight="1">
      <c r="H309" s="1"/>
    </row>
    <row r="310" ht="16.5" customHeight="1">
      <c r="H310" s="1"/>
    </row>
    <row r="311" ht="16.5" customHeight="1">
      <c r="H311" s="1"/>
    </row>
    <row r="312" ht="16.5" customHeight="1">
      <c r="H312" s="1"/>
    </row>
    <row r="313" ht="16.5" customHeight="1">
      <c r="H313" s="1"/>
    </row>
    <row r="314" ht="16.5" customHeight="1">
      <c r="H314" s="1"/>
    </row>
    <row r="315" ht="16.5" customHeight="1">
      <c r="H315" s="1"/>
    </row>
    <row r="316" ht="16.5" customHeight="1">
      <c r="H316" s="1"/>
    </row>
    <row r="317" ht="16.5" customHeight="1">
      <c r="H317" s="1"/>
    </row>
    <row r="318" ht="16.5" customHeight="1">
      <c r="H318" s="1"/>
    </row>
    <row r="319" ht="16.5" customHeight="1">
      <c r="H319" s="1"/>
    </row>
    <row r="320" ht="16.5" customHeight="1">
      <c r="H320" s="1"/>
    </row>
    <row r="321" ht="16.5" customHeight="1">
      <c r="H321" s="1"/>
    </row>
    <row r="322" ht="16.5" customHeight="1">
      <c r="H322" s="1"/>
    </row>
    <row r="323" ht="16.5" customHeight="1">
      <c r="H323" s="1"/>
    </row>
    <row r="324" ht="16.5" customHeight="1">
      <c r="H324" s="1"/>
    </row>
    <row r="325" ht="16.5" customHeight="1">
      <c r="H325" s="1"/>
    </row>
    <row r="326" ht="16.5" customHeight="1">
      <c r="H326" s="1"/>
    </row>
    <row r="327" ht="16.5" customHeight="1">
      <c r="H327" s="1"/>
    </row>
    <row r="328" ht="16.5" customHeight="1">
      <c r="H328" s="1"/>
    </row>
    <row r="329" ht="16.5" customHeight="1">
      <c r="H329" s="1"/>
    </row>
    <row r="330" ht="16.5" customHeight="1">
      <c r="H330" s="1"/>
    </row>
    <row r="331" ht="16.5" customHeight="1">
      <c r="H331" s="1"/>
    </row>
    <row r="332" ht="16.5" customHeight="1">
      <c r="H332" s="1"/>
    </row>
    <row r="333" ht="16.5" customHeight="1">
      <c r="H333" s="1"/>
    </row>
    <row r="334" ht="16.5" customHeight="1">
      <c r="H334" s="1"/>
    </row>
    <row r="335" ht="16.5" customHeight="1">
      <c r="H335" s="1"/>
    </row>
    <row r="336" ht="16.5" customHeight="1">
      <c r="H336" s="1"/>
    </row>
    <row r="337" ht="16.5" customHeight="1">
      <c r="H337" s="1"/>
    </row>
    <row r="338" ht="16.5" customHeight="1">
      <c r="H338" s="1"/>
    </row>
    <row r="339" ht="16.5" customHeight="1">
      <c r="H339" s="1"/>
    </row>
    <row r="340" ht="16.5" customHeight="1">
      <c r="H340" s="1"/>
    </row>
    <row r="341" ht="16.5" customHeight="1">
      <c r="H341" s="1"/>
    </row>
    <row r="342" ht="16.5" customHeight="1">
      <c r="H342" s="1"/>
    </row>
    <row r="343" ht="16.5" customHeight="1">
      <c r="H343" s="1"/>
    </row>
    <row r="344" ht="16.5" customHeight="1">
      <c r="H344" s="1"/>
    </row>
    <row r="345" ht="16.5" customHeight="1">
      <c r="H345" s="1"/>
    </row>
    <row r="346" ht="16.5" customHeight="1">
      <c r="H346" s="1"/>
    </row>
    <row r="347" ht="16.5" customHeight="1">
      <c r="H347" s="1"/>
    </row>
    <row r="348" ht="16.5" customHeight="1">
      <c r="H348" s="1"/>
    </row>
    <row r="349" ht="16.5" customHeight="1">
      <c r="H349" s="1"/>
    </row>
    <row r="350" ht="16.5" customHeight="1">
      <c r="H350" s="1"/>
    </row>
    <row r="351" ht="16.5" customHeight="1">
      <c r="H351" s="1"/>
    </row>
    <row r="352" ht="16.5" customHeight="1">
      <c r="H352" s="1"/>
    </row>
    <row r="353" ht="16.5" customHeight="1">
      <c r="H353" s="1"/>
    </row>
    <row r="354" ht="16.5" customHeight="1">
      <c r="H354" s="1"/>
    </row>
    <row r="355" ht="16.5" customHeight="1">
      <c r="H355" s="1"/>
    </row>
    <row r="356" ht="16.5" customHeight="1">
      <c r="H356" s="1"/>
    </row>
    <row r="357" ht="16.5" customHeight="1">
      <c r="H357" s="1"/>
    </row>
    <row r="358" ht="16.5" customHeight="1">
      <c r="H358" s="1"/>
    </row>
    <row r="359" ht="16.5" customHeight="1">
      <c r="H359" s="1"/>
    </row>
    <row r="360" ht="16.5" customHeight="1">
      <c r="H360" s="1"/>
    </row>
    <row r="361" ht="16.5" customHeight="1">
      <c r="H361" s="1"/>
    </row>
    <row r="362" ht="16.5" customHeight="1">
      <c r="H362" s="1"/>
    </row>
    <row r="363" ht="16.5" customHeight="1">
      <c r="H363" s="1"/>
    </row>
    <row r="364" ht="16.5" customHeight="1">
      <c r="H364" s="1"/>
    </row>
    <row r="365" ht="16.5" customHeight="1">
      <c r="H365" s="1"/>
    </row>
    <row r="366" ht="16.5" customHeight="1">
      <c r="H366" s="1"/>
    </row>
    <row r="367" ht="16.5" customHeight="1">
      <c r="H367" s="1"/>
    </row>
    <row r="368" ht="16.5" customHeight="1">
      <c r="H368" s="1"/>
    </row>
    <row r="369" ht="16.5" customHeight="1">
      <c r="H369" s="1"/>
    </row>
    <row r="370" ht="16.5" customHeight="1">
      <c r="H370" s="1"/>
    </row>
    <row r="371" ht="16.5" customHeight="1">
      <c r="H371" s="1"/>
    </row>
    <row r="372" ht="16.5" customHeight="1">
      <c r="H372" s="1"/>
    </row>
    <row r="373" ht="16.5" customHeight="1">
      <c r="H373" s="1"/>
    </row>
    <row r="374" ht="16.5" customHeight="1">
      <c r="H374" s="1"/>
    </row>
    <row r="375" ht="16.5" customHeight="1">
      <c r="H375" s="1"/>
    </row>
    <row r="376" ht="16.5" customHeight="1">
      <c r="H376" s="1"/>
    </row>
    <row r="377" ht="16.5" customHeight="1">
      <c r="H377" s="1"/>
    </row>
    <row r="378" ht="16.5" customHeight="1">
      <c r="H378" s="1"/>
    </row>
    <row r="379" ht="16.5" customHeight="1">
      <c r="H379" s="1"/>
    </row>
    <row r="380" ht="16.5" customHeight="1">
      <c r="H380" s="1"/>
    </row>
    <row r="381" ht="16.5" customHeight="1">
      <c r="H381" s="1"/>
    </row>
    <row r="382" ht="16.5" customHeight="1">
      <c r="H382" s="1"/>
    </row>
    <row r="383" ht="16.5" customHeight="1">
      <c r="H383" s="1"/>
    </row>
    <row r="384" ht="16.5" customHeight="1">
      <c r="H384" s="1"/>
    </row>
    <row r="385" ht="16.5" customHeight="1">
      <c r="H385" s="1"/>
    </row>
    <row r="386" ht="16.5" customHeight="1">
      <c r="H386" s="1"/>
    </row>
    <row r="387" ht="16.5" customHeight="1">
      <c r="H387" s="1"/>
    </row>
    <row r="388" ht="16.5" customHeight="1">
      <c r="H388" s="1"/>
    </row>
    <row r="389" ht="16.5" customHeight="1">
      <c r="H389" s="1"/>
    </row>
    <row r="390" ht="16.5" customHeight="1">
      <c r="H390" s="1"/>
    </row>
    <row r="391" ht="16.5" customHeight="1">
      <c r="H391" s="1"/>
    </row>
    <row r="392" ht="16.5" customHeight="1">
      <c r="H392" s="1"/>
    </row>
    <row r="393" ht="16.5" customHeight="1">
      <c r="H393" s="1"/>
    </row>
    <row r="394" ht="16.5" customHeight="1">
      <c r="H394" s="1"/>
    </row>
    <row r="395" ht="16.5" customHeight="1">
      <c r="H395" s="1"/>
    </row>
    <row r="396" ht="16.5" customHeight="1">
      <c r="H396" s="1"/>
    </row>
    <row r="397" ht="16.5" customHeight="1">
      <c r="H397" s="1"/>
    </row>
    <row r="398" ht="16.5" customHeight="1">
      <c r="H398" s="1"/>
    </row>
    <row r="399" ht="16.5" customHeight="1">
      <c r="H399" s="1"/>
    </row>
    <row r="400" ht="16.5" customHeight="1">
      <c r="H400" s="1"/>
    </row>
    <row r="401" ht="16.5" customHeight="1">
      <c r="H401" s="1"/>
    </row>
    <row r="402" ht="16.5" customHeight="1">
      <c r="H402" s="1"/>
    </row>
    <row r="403" ht="16.5" customHeight="1">
      <c r="H403" s="1"/>
    </row>
    <row r="404" ht="16.5" customHeight="1">
      <c r="H404" s="1"/>
    </row>
    <row r="405" ht="16.5" customHeight="1">
      <c r="H405" s="1"/>
    </row>
    <row r="406" ht="16.5" customHeight="1">
      <c r="H406" s="1"/>
    </row>
    <row r="407" ht="16.5" customHeight="1">
      <c r="H407" s="1"/>
    </row>
    <row r="408" ht="16.5" customHeight="1">
      <c r="H408" s="1"/>
    </row>
    <row r="409" ht="16.5" customHeight="1">
      <c r="H409" s="1"/>
    </row>
    <row r="410" ht="16.5" customHeight="1">
      <c r="H410" s="1"/>
    </row>
    <row r="411" ht="16.5" customHeight="1">
      <c r="H411" s="1"/>
    </row>
    <row r="412" ht="16.5" customHeight="1">
      <c r="H412" s="1"/>
    </row>
    <row r="413" ht="16.5" customHeight="1">
      <c r="H413" s="1"/>
    </row>
    <row r="414" ht="16.5" customHeight="1">
      <c r="H414" s="1"/>
    </row>
    <row r="415" ht="16.5" customHeight="1">
      <c r="H415" s="1"/>
    </row>
    <row r="416" ht="16.5" customHeight="1">
      <c r="H416" s="1"/>
    </row>
    <row r="417" ht="16.5" customHeight="1">
      <c r="H417" s="1"/>
    </row>
    <row r="418" ht="16.5" customHeight="1">
      <c r="H418" s="1"/>
    </row>
    <row r="419" ht="16.5" customHeight="1">
      <c r="H419" s="1"/>
    </row>
    <row r="420" ht="16.5" customHeight="1">
      <c r="H420" s="1"/>
    </row>
    <row r="421" ht="16.5" customHeight="1">
      <c r="H421" s="1"/>
    </row>
    <row r="422" ht="16.5" customHeight="1">
      <c r="H422" s="1"/>
    </row>
    <row r="423" ht="16.5" customHeight="1">
      <c r="H423" s="1"/>
    </row>
    <row r="424" ht="16.5" customHeight="1">
      <c r="H424" s="1"/>
    </row>
    <row r="425" ht="16.5" customHeight="1">
      <c r="H425" s="1"/>
    </row>
    <row r="426" ht="16.5" customHeight="1">
      <c r="H426" s="1"/>
    </row>
    <row r="427" ht="16.5" customHeight="1">
      <c r="H427" s="1"/>
    </row>
    <row r="428" ht="16.5" customHeight="1">
      <c r="H428" s="1"/>
    </row>
    <row r="429" ht="16.5" customHeight="1">
      <c r="H429" s="1"/>
    </row>
    <row r="430" ht="16.5" customHeight="1">
      <c r="H430" s="1"/>
    </row>
    <row r="431" ht="16.5" customHeight="1">
      <c r="H431" s="1"/>
    </row>
    <row r="432" ht="16.5" customHeight="1">
      <c r="H432" s="1"/>
    </row>
    <row r="433" ht="16.5" customHeight="1">
      <c r="H433" s="1"/>
    </row>
    <row r="434" ht="16.5" customHeight="1">
      <c r="H434" s="1"/>
    </row>
    <row r="435" ht="16.5" customHeight="1">
      <c r="H435" s="1"/>
    </row>
    <row r="436" ht="16.5" customHeight="1">
      <c r="H436" s="1"/>
    </row>
    <row r="437" ht="16.5" customHeight="1">
      <c r="H437" s="1"/>
    </row>
    <row r="438" ht="16.5" customHeight="1">
      <c r="H438" s="1"/>
    </row>
    <row r="439" ht="16.5" customHeight="1">
      <c r="H439" s="1"/>
    </row>
    <row r="440" ht="16.5" customHeight="1">
      <c r="H440" s="1"/>
    </row>
    <row r="441" ht="16.5" customHeight="1">
      <c r="H441" s="1"/>
    </row>
    <row r="442" ht="16.5" customHeight="1">
      <c r="H442" s="1"/>
    </row>
    <row r="443" ht="16.5" customHeight="1">
      <c r="H443" s="1"/>
    </row>
    <row r="444" ht="16.5" customHeight="1">
      <c r="H444" s="1"/>
    </row>
    <row r="445" ht="16.5" customHeight="1">
      <c r="H445" s="1"/>
    </row>
    <row r="446" ht="16.5" customHeight="1">
      <c r="H446" s="1"/>
    </row>
    <row r="447" ht="16.5" customHeight="1">
      <c r="H447" s="1"/>
    </row>
    <row r="448" ht="16.5" customHeight="1">
      <c r="H448" s="1"/>
    </row>
    <row r="449" ht="16.5" customHeight="1">
      <c r="H449" s="1"/>
    </row>
    <row r="450" ht="16.5" customHeight="1">
      <c r="H450" s="1"/>
    </row>
    <row r="451" ht="16.5" customHeight="1">
      <c r="H451" s="1"/>
    </row>
    <row r="452" ht="16.5" customHeight="1">
      <c r="H452" s="1"/>
    </row>
    <row r="453" ht="16.5" customHeight="1">
      <c r="H453" s="1"/>
    </row>
    <row r="454" ht="16.5" customHeight="1">
      <c r="H454" s="1"/>
    </row>
    <row r="455" ht="16.5" customHeight="1">
      <c r="H455" s="1"/>
    </row>
    <row r="456" ht="16.5" customHeight="1">
      <c r="H456" s="1"/>
    </row>
    <row r="457" ht="16.5" customHeight="1">
      <c r="H457" s="1"/>
    </row>
    <row r="458" ht="16.5" customHeight="1">
      <c r="H458" s="1"/>
    </row>
    <row r="459" ht="16.5" customHeight="1">
      <c r="H459" s="1"/>
    </row>
    <row r="460" ht="16.5" customHeight="1">
      <c r="H460" s="1"/>
    </row>
    <row r="461" ht="16.5" customHeight="1">
      <c r="H461" s="1"/>
    </row>
    <row r="462" ht="16.5" customHeight="1">
      <c r="H462" s="1"/>
    </row>
    <row r="463" ht="16.5" customHeight="1">
      <c r="H463" s="1"/>
    </row>
    <row r="464" ht="16.5" customHeight="1">
      <c r="H464" s="1"/>
    </row>
    <row r="465" ht="16.5" customHeight="1">
      <c r="H465" s="1"/>
    </row>
    <row r="466" ht="16.5" customHeight="1">
      <c r="H466" s="1"/>
    </row>
    <row r="467" ht="16.5" customHeight="1">
      <c r="H467" s="1"/>
    </row>
    <row r="468" ht="16.5" customHeight="1">
      <c r="H468" s="1"/>
    </row>
    <row r="469" ht="16.5" customHeight="1">
      <c r="H469" s="1"/>
    </row>
    <row r="470" ht="16.5" customHeight="1">
      <c r="H470" s="1"/>
    </row>
    <row r="471" ht="16.5" customHeight="1">
      <c r="H471" s="1"/>
    </row>
    <row r="472" ht="16.5" customHeight="1">
      <c r="H472" s="1"/>
    </row>
    <row r="473" ht="16.5" customHeight="1">
      <c r="H473" s="1"/>
    </row>
    <row r="474" ht="16.5" customHeight="1">
      <c r="H474" s="1"/>
    </row>
    <row r="475" ht="16.5" customHeight="1">
      <c r="H475" s="1"/>
    </row>
    <row r="476" ht="16.5" customHeight="1">
      <c r="H476" s="1"/>
    </row>
    <row r="477" ht="16.5" customHeight="1">
      <c r="H477" s="1"/>
    </row>
    <row r="478" ht="16.5" customHeight="1">
      <c r="H478" s="1"/>
    </row>
    <row r="479" ht="16.5" customHeight="1">
      <c r="H479" s="1"/>
    </row>
    <row r="480" ht="16.5" customHeight="1">
      <c r="H480" s="1"/>
    </row>
    <row r="481" ht="16.5" customHeight="1">
      <c r="H481" s="1"/>
    </row>
    <row r="482" ht="16.5" customHeight="1">
      <c r="H482" s="1"/>
    </row>
    <row r="483" ht="16.5" customHeight="1">
      <c r="H483" s="1"/>
    </row>
    <row r="484" ht="16.5" customHeight="1">
      <c r="H484" s="1"/>
    </row>
    <row r="485" ht="16.5" customHeight="1">
      <c r="H485" s="1"/>
    </row>
    <row r="486" ht="16.5" customHeight="1">
      <c r="H486" s="1"/>
    </row>
    <row r="487" ht="16.5" customHeight="1">
      <c r="H487" s="1"/>
    </row>
    <row r="488" ht="16.5" customHeight="1">
      <c r="H488" s="1"/>
    </row>
    <row r="489" ht="16.5" customHeight="1">
      <c r="H489" s="1"/>
    </row>
    <row r="490" ht="16.5" customHeight="1">
      <c r="H490" s="1"/>
    </row>
    <row r="491" ht="16.5" customHeight="1">
      <c r="H491" s="1"/>
    </row>
    <row r="492" ht="16.5" customHeight="1">
      <c r="H492" s="1"/>
    </row>
    <row r="493" ht="16.5" customHeight="1">
      <c r="H493" s="1"/>
    </row>
    <row r="494" ht="16.5" customHeight="1">
      <c r="H494" s="1"/>
    </row>
    <row r="495" ht="16.5" customHeight="1">
      <c r="H495" s="1"/>
    </row>
    <row r="496" ht="16.5" customHeight="1">
      <c r="H496" s="1"/>
    </row>
    <row r="497" ht="16.5" customHeight="1">
      <c r="H497" s="1"/>
    </row>
    <row r="498" ht="16.5" customHeight="1">
      <c r="H498" s="1"/>
    </row>
    <row r="499" ht="16.5" customHeight="1">
      <c r="H499" s="1"/>
    </row>
    <row r="500" ht="16.5" customHeight="1">
      <c r="H500" s="1"/>
    </row>
    <row r="501" ht="16.5" customHeight="1">
      <c r="H501" s="1"/>
    </row>
    <row r="502" ht="16.5" customHeight="1">
      <c r="H502" s="1"/>
    </row>
    <row r="503" ht="16.5" customHeight="1">
      <c r="H503" s="1"/>
    </row>
    <row r="504" ht="16.5" customHeight="1">
      <c r="H504" s="1"/>
    </row>
    <row r="505" ht="16.5" customHeight="1">
      <c r="H505" s="1"/>
    </row>
    <row r="506" ht="16.5" customHeight="1">
      <c r="H506" s="1"/>
    </row>
    <row r="507" ht="16.5" customHeight="1">
      <c r="H507" s="1"/>
    </row>
    <row r="508" ht="16.5" customHeight="1">
      <c r="H508" s="1"/>
    </row>
    <row r="509" ht="16.5" customHeight="1">
      <c r="H509" s="1"/>
    </row>
    <row r="510" ht="16.5" customHeight="1">
      <c r="H510" s="1"/>
    </row>
    <row r="511" ht="16.5" customHeight="1">
      <c r="H511" s="1"/>
    </row>
    <row r="512" ht="16.5" customHeight="1">
      <c r="H512" s="1"/>
    </row>
    <row r="513" ht="16.5" customHeight="1">
      <c r="H513" s="1"/>
    </row>
    <row r="514" ht="16.5" customHeight="1">
      <c r="H514" s="1"/>
    </row>
    <row r="515" ht="16.5" customHeight="1">
      <c r="H515" s="1"/>
    </row>
    <row r="516" ht="16.5" customHeight="1">
      <c r="H516" s="1"/>
    </row>
    <row r="517" ht="16.5" customHeight="1">
      <c r="H517" s="1"/>
    </row>
    <row r="518" ht="16.5" customHeight="1">
      <c r="H518" s="1"/>
    </row>
    <row r="519" ht="16.5" customHeight="1">
      <c r="H519" s="1"/>
    </row>
    <row r="520" ht="16.5" customHeight="1">
      <c r="H520" s="1"/>
    </row>
    <row r="521" ht="16.5" customHeight="1">
      <c r="H521" s="1"/>
    </row>
    <row r="522" ht="16.5" customHeight="1">
      <c r="H522" s="1"/>
    </row>
    <row r="523" ht="16.5" customHeight="1">
      <c r="H523" s="1"/>
    </row>
    <row r="524" ht="16.5" customHeight="1">
      <c r="H524" s="1"/>
    </row>
    <row r="525" ht="16.5" customHeight="1">
      <c r="H525" s="1"/>
    </row>
    <row r="526" ht="16.5" customHeight="1">
      <c r="H526" s="1"/>
    </row>
    <row r="527" ht="16.5" customHeight="1">
      <c r="H527" s="1"/>
    </row>
    <row r="528" ht="16.5" customHeight="1">
      <c r="H528" s="1"/>
    </row>
    <row r="529" ht="16.5" customHeight="1">
      <c r="H529" s="1"/>
    </row>
    <row r="530" ht="16.5" customHeight="1">
      <c r="H530" s="1"/>
    </row>
    <row r="531" ht="16.5" customHeight="1">
      <c r="H531" s="1"/>
    </row>
    <row r="532" ht="16.5" customHeight="1">
      <c r="H532" s="1"/>
    </row>
    <row r="533" ht="16.5" customHeight="1">
      <c r="H533" s="1"/>
    </row>
    <row r="534" ht="16.5" customHeight="1">
      <c r="H534" s="1"/>
    </row>
    <row r="535" ht="16.5" customHeight="1">
      <c r="H535" s="1"/>
    </row>
    <row r="536" ht="16.5" customHeight="1">
      <c r="H536" s="1"/>
    </row>
    <row r="537" ht="16.5" customHeight="1">
      <c r="H537" s="1"/>
    </row>
    <row r="538" ht="16.5" customHeight="1">
      <c r="H538" s="1"/>
    </row>
    <row r="539" ht="16.5" customHeight="1">
      <c r="H539" s="1"/>
    </row>
    <row r="540" ht="16.5" customHeight="1">
      <c r="H540" s="1"/>
    </row>
    <row r="541" ht="16.5" customHeight="1">
      <c r="H541" s="1"/>
    </row>
    <row r="542" ht="16.5" customHeight="1">
      <c r="H542" s="1"/>
    </row>
    <row r="543" ht="16.5" customHeight="1">
      <c r="H543" s="1"/>
    </row>
    <row r="544" ht="16.5" customHeight="1">
      <c r="H544" s="1"/>
    </row>
    <row r="545" ht="16.5" customHeight="1">
      <c r="H545" s="1"/>
    </row>
    <row r="546" ht="16.5" customHeight="1">
      <c r="H546" s="1"/>
    </row>
    <row r="547" ht="16.5" customHeight="1">
      <c r="H547" s="1"/>
    </row>
    <row r="548" ht="16.5" customHeight="1">
      <c r="H548" s="1"/>
    </row>
    <row r="549" ht="16.5" customHeight="1">
      <c r="H549" s="1"/>
    </row>
    <row r="550" ht="16.5" customHeight="1">
      <c r="H550" s="1"/>
    </row>
    <row r="551" ht="16.5" customHeight="1">
      <c r="H551" s="1"/>
    </row>
    <row r="552" ht="16.5" customHeight="1">
      <c r="H552" s="1"/>
    </row>
    <row r="553" ht="16.5" customHeight="1">
      <c r="H553" s="1"/>
    </row>
    <row r="554" ht="16.5" customHeight="1">
      <c r="H554" s="1"/>
    </row>
    <row r="555" ht="16.5" customHeight="1">
      <c r="H555" s="1"/>
    </row>
    <row r="556" ht="16.5" customHeight="1">
      <c r="H556" s="1"/>
    </row>
    <row r="557" ht="16.5" customHeight="1">
      <c r="H557" s="1"/>
    </row>
    <row r="558" ht="16.5" customHeight="1">
      <c r="H558" s="1"/>
    </row>
    <row r="559" ht="16.5" customHeight="1">
      <c r="H559" s="1"/>
    </row>
    <row r="560" ht="16.5" customHeight="1">
      <c r="H560" s="1"/>
    </row>
    <row r="561" ht="16.5" customHeight="1">
      <c r="H561" s="1"/>
    </row>
    <row r="562" ht="16.5" customHeight="1">
      <c r="H562" s="1"/>
    </row>
    <row r="563" ht="16.5" customHeight="1">
      <c r="H563" s="1"/>
    </row>
    <row r="564" ht="16.5" customHeight="1">
      <c r="H564" s="1"/>
    </row>
    <row r="565" ht="16.5" customHeight="1">
      <c r="H565" s="1"/>
    </row>
    <row r="566" ht="16.5" customHeight="1">
      <c r="H566" s="1"/>
    </row>
    <row r="567" ht="16.5" customHeight="1">
      <c r="H567" s="1"/>
    </row>
    <row r="568" ht="16.5" customHeight="1">
      <c r="H568" s="1"/>
    </row>
    <row r="569" ht="16.5" customHeight="1">
      <c r="H569" s="1"/>
    </row>
    <row r="570" ht="16.5" customHeight="1">
      <c r="H570" s="1"/>
    </row>
    <row r="571" ht="16.5" customHeight="1">
      <c r="H571" s="1"/>
    </row>
    <row r="572" ht="16.5" customHeight="1">
      <c r="H572" s="1"/>
    </row>
    <row r="573" ht="16.5" customHeight="1">
      <c r="H573" s="1"/>
    </row>
    <row r="574" ht="16.5" customHeight="1">
      <c r="H574" s="1"/>
    </row>
    <row r="575" ht="16.5" customHeight="1">
      <c r="H575" s="1"/>
    </row>
    <row r="576" ht="16.5" customHeight="1">
      <c r="H576" s="1"/>
    </row>
    <row r="577" ht="16.5" customHeight="1">
      <c r="H577" s="1"/>
    </row>
    <row r="578" ht="16.5" customHeight="1">
      <c r="H578" s="1"/>
    </row>
    <row r="579" ht="16.5" customHeight="1">
      <c r="H579" s="1"/>
    </row>
    <row r="580" ht="16.5" customHeight="1">
      <c r="H580" s="1"/>
    </row>
    <row r="581" ht="16.5" customHeight="1">
      <c r="H581" s="1"/>
    </row>
    <row r="582" ht="16.5" customHeight="1">
      <c r="H582" s="1"/>
    </row>
    <row r="583" ht="16.5" customHeight="1">
      <c r="H583" s="1"/>
    </row>
    <row r="584" ht="16.5" customHeight="1">
      <c r="H584" s="1"/>
    </row>
    <row r="585" ht="16.5" customHeight="1">
      <c r="H585" s="1"/>
    </row>
    <row r="586" ht="16.5" customHeight="1">
      <c r="H586" s="1"/>
    </row>
    <row r="587" ht="16.5" customHeight="1">
      <c r="H587" s="1"/>
    </row>
    <row r="588" ht="16.5" customHeight="1">
      <c r="H588" s="1"/>
    </row>
    <row r="589" ht="16.5" customHeight="1">
      <c r="H589" s="1"/>
    </row>
    <row r="590" ht="16.5" customHeight="1">
      <c r="H590" s="1"/>
    </row>
    <row r="591" ht="16.5" customHeight="1">
      <c r="H591" s="1"/>
    </row>
    <row r="592" ht="16.5" customHeight="1">
      <c r="H592" s="1"/>
    </row>
    <row r="593" ht="16.5" customHeight="1">
      <c r="H593" s="1"/>
    </row>
    <row r="594" ht="16.5" customHeight="1">
      <c r="H594" s="1"/>
    </row>
    <row r="595" ht="16.5" customHeight="1">
      <c r="H595" s="1"/>
    </row>
    <row r="596" ht="16.5" customHeight="1">
      <c r="H596" s="1"/>
    </row>
    <row r="597" ht="16.5" customHeight="1">
      <c r="H597" s="1"/>
    </row>
    <row r="598" ht="16.5" customHeight="1">
      <c r="H598" s="1"/>
    </row>
    <row r="599" ht="16.5" customHeight="1">
      <c r="H599" s="1"/>
    </row>
    <row r="600" ht="16.5" customHeight="1">
      <c r="H600" s="1"/>
    </row>
    <row r="601" ht="16.5" customHeight="1">
      <c r="H601" s="1"/>
    </row>
    <row r="602" ht="16.5" customHeight="1">
      <c r="H602" s="1"/>
    </row>
    <row r="603" ht="16.5" customHeight="1">
      <c r="H603" s="1"/>
    </row>
    <row r="604" ht="16.5" customHeight="1">
      <c r="H604" s="1"/>
    </row>
    <row r="605" ht="16.5" customHeight="1">
      <c r="H605" s="1"/>
    </row>
    <row r="606" ht="16.5" customHeight="1">
      <c r="H606" s="1"/>
    </row>
    <row r="607" ht="16.5" customHeight="1">
      <c r="H607" s="1"/>
    </row>
    <row r="608" ht="16.5" customHeight="1">
      <c r="H608" s="1"/>
    </row>
    <row r="609" ht="16.5" customHeight="1">
      <c r="H609" s="1"/>
    </row>
    <row r="610" ht="16.5" customHeight="1">
      <c r="H610" s="1"/>
    </row>
    <row r="611" ht="16.5" customHeight="1">
      <c r="H611" s="1"/>
    </row>
    <row r="612" ht="16.5" customHeight="1">
      <c r="H612" s="1"/>
    </row>
    <row r="613" ht="16.5" customHeight="1">
      <c r="H613" s="1"/>
    </row>
    <row r="614" ht="16.5" customHeight="1">
      <c r="H614" s="1"/>
    </row>
    <row r="615" ht="16.5" customHeight="1">
      <c r="H615" s="1"/>
    </row>
    <row r="616" ht="16.5" customHeight="1">
      <c r="H616" s="1"/>
    </row>
    <row r="617" ht="16.5" customHeight="1">
      <c r="H617" s="1"/>
    </row>
    <row r="618" ht="16.5" customHeight="1">
      <c r="H618" s="1"/>
    </row>
    <row r="619" ht="16.5" customHeight="1">
      <c r="H619" s="1"/>
    </row>
    <row r="620" ht="16.5" customHeight="1">
      <c r="H620" s="1"/>
    </row>
    <row r="621" ht="16.5" customHeight="1">
      <c r="H621" s="1"/>
    </row>
    <row r="622" ht="16.5" customHeight="1">
      <c r="H622" s="1"/>
    </row>
    <row r="623" ht="16.5" customHeight="1">
      <c r="H623" s="1"/>
    </row>
    <row r="624" ht="16.5" customHeight="1">
      <c r="H624" s="1"/>
    </row>
    <row r="625" ht="16.5" customHeight="1">
      <c r="H625" s="1"/>
    </row>
    <row r="626" ht="16.5" customHeight="1">
      <c r="H626" s="1"/>
    </row>
    <row r="627" ht="16.5" customHeight="1">
      <c r="H627" s="1"/>
    </row>
    <row r="628" ht="16.5" customHeight="1">
      <c r="H628" s="1"/>
    </row>
    <row r="629" ht="16.5" customHeight="1">
      <c r="H629" s="1"/>
    </row>
    <row r="630" ht="16.5" customHeight="1">
      <c r="H630" s="1"/>
    </row>
    <row r="631" ht="16.5" customHeight="1">
      <c r="H631" s="1"/>
    </row>
    <row r="632" ht="16.5" customHeight="1">
      <c r="H632" s="1"/>
    </row>
    <row r="633" ht="16.5" customHeight="1">
      <c r="H633" s="1"/>
    </row>
    <row r="634" ht="16.5" customHeight="1">
      <c r="H634" s="1"/>
    </row>
    <row r="635" ht="16.5" customHeight="1">
      <c r="H635" s="1"/>
    </row>
    <row r="636" ht="16.5" customHeight="1">
      <c r="H636" s="1"/>
    </row>
    <row r="637" ht="16.5" customHeight="1">
      <c r="H637" s="1"/>
    </row>
    <row r="638" ht="16.5" customHeight="1">
      <c r="H638" s="1"/>
    </row>
    <row r="639" ht="16.5" customHeight="1">
      <c r="H639" s="1"/>
    </row>
    <row r="640" ht="16.5" customHeight="1">
      <c r="H640" s="1"/>
    </row>
    <row r="641" ht="16.5" customHeight="1">
      <c r="H641" s="1"/>
    </row>
    <row r="642" ht="16.5" customHeight="1">
      <c r="H642" s="1"/>
    </row>
    <row r="643" ht="16.5" customHeight="1">
      <c r="H643" s="1"/>
    </row>
    <row r="644" ht="16.5" customHeight="1">
      <c r="H644" s="1"/>
    </row>
    <row r="645" ht="16.5" customHeight="1">
      <c r="H645" s="1"/>
    </row>
    <row r="646" ht="16.5" customHeight="1">
      <c r="H646" s="1"/>
    </row>
    <row r="647" ht="16.5" customHeight="1">
      <c r="H647" s="1"/>
    </row>
    <row r="648" ht="16.5" customHeight="1">
      <c r="H648" s="1"/>
    </row>
    <row r="649" ht="16.5" customHeight="1">
      <c r="H649" s="1"/>
    </row>
    <row r="650" ht="16.5" customHeight="1">
      <c r="H650" s="1"/>
    </row>
    <row r="651" ht="16.5" customHeight="1">
      <c r="H651" s="1"/>
    </row>
    <row r="652" ht="16.5" customHeight="1">
      <c r="H652" s="1"/>
    </row>
    <row r="653" ht="16.5" customHeight="1">
      <c r="H653" s="1"/>
    </row>
    <row r="654" ht="16.5" customHeight="1">
      <c r="H654" s="1"/>
    </row>
    <row r="655" ht="16.5" customHeight="1">
      <c r="H655" s="1"/>
    </row>
    <row r="656" ht="16.5" customHeight="1">
      <c r="H656" s="1"/>
    </row>
    <row r="657" ht="16.5" customHeight="1">
      <c r="H657" s="1"/>
    </row>
    <row r="658" ht="16.5" customHeight="1">
      <c r="H658" s="1"/>
    </row>
    <row r="659" ht="16.5" customHeight="1">
      <c r="H659" s="1"/>
    </row>
    <row r="660" ht="16.5" customHeight="1">
      <c r="H660" s="1"/>
    </row>
    <row r="661" ht="16.5" customHeight="1">
      <c r="H661" s="1"/>
    </row>
    <row r="662" ht="16.5" customHeight="1">
      <c r="H662" s="1"/>
    </row>
    <row r="663" ht="16.5" customHeight="1">
      <c r="H663" s="1"/>
    </row>
    <row r="664" ht="16.5" customHeight="1">
      <c r="H664" s="1"/>
    </row>
    <row r="665" ht="16.5" customHeight="1">
      <c r="H665" s="1"/>
    </row>
    <row r="666" ht="16.5" customHeight="1">
      <c r="H666" s="1"/>
    </row>
    <row r="667" ht="16.5" customHeight="1">
      <c r="H667" s="1"/>
    </row>
    <row r="668" ht="16.5" customHeight="1">
      <c r="H668" s="1"/>
    </row>
    <row r="669" ht="16.5" customHeight="1">
      <c r="H669" s="1"/>
    </row>
    <row r="670" ht="16.5" customHeight="1">
      <c r="H670" s="1"/>
    </row>
    <row r="671" ht="16.5" customHeight="1">
      <c r="H671" s="1"/>
    </row>
    <row r="672" ht="16.5" customHeight="1">
      <c r="H672" s="1"/>
    </row>
    <row r="673" ht="16.5" customHeight="1">
      <c r="H673" s="1"/>
    </row>
    <row r="674" ht="16.5" customHeight="1">
      <c r="H674" s="1"/>
    </row>
    <row r="675" ht="16.5" customHeight="1">
      <c r="H675" s="1"/>
    </row>
    <row r="676" ht="16.5" customHeight="1">
      <c r="H676" s="1"/>
    </row>
    <row r="677" ht="16.5" customHeight="1">
      <c r="H677" s="1"/>
    </row>
    <row r="678" ht="16.5" customHeight="1">
      <c r="H678" s="1"/>
    </row>
    <row r="679" ht="16.5" customHeight="1">
      <c r="H679" s="1"/>
    </row>
    <row r="680" ht="16.5" customHeight="1">
      <c r="H680" s="1"/>
    </row>
    <row r="681" ht="16.5" customHeight="1">
      <c r="H681" s="1"/>
    </row>
    <row r="682" ht="16.5" customHeight="1">
      <c r="H682" s="1"/>
    </row>
    <row r="683" ht="16.5" customHeight="1">
      <c r="H683" s="1"/>
    </row>
    <row r="684" ht="16.5" customHeight="1">
      <c r="H684" s="1"/>
    </row>
    <row r="685" ht="16.5" customHeight="1">
      <c r="H685" s="1"/>
    </row>
    <row r="686" ht="16.5" customHeight="1">
      <c r="H686" s="1"/>
    </row>
    <row r="687" ht="16.5" customHeight="1">
      <c r="H687" s="1"/>
    </row>
    <row r="688" ht="16.5" customHeight="1">
      <c r="H688" s="1"/>
    </row>
    <row r="689" ht="16.5" customHeight="1">
      <c r="H689" s="1"/>
    </row>
    <row r="690" ht="16.5" customHeight="1">
      <c r="H690" s="1"/>
    </row>
    <row r="691" ht="16.5" customHeight="1">
      <c r="H691" s="1"/>
    </row>
    <row r="692" ht="16.5" customHeight="1">
      <c r="H692" s="1"/>
    </row>
    <row r="693" ht="16.5" customHeight="1">
      <c r="H693" s="1"/>
    </row>
    <row r="694" ht="16.5" customHeight="1">
      <c r="H694" s="1"/>
    </row>
    <row r="695" ht="16.5" customHeight="1">
      <c r="H695" s="1"/>
    </row>
    <row r="696" ht="16.5" customHeight="1">
      <c r="H696" s="1"/>
    </row>
    <row r="697" ht="16.5" customHeight="1">
      <c r="H697" s="1"/>
    </row>
    <row r="698" ht="16.5" customHeight="1">
      <c r="H698" s="1"/>
    </row>
    <row r="699" ht="16.5" customHeight="1">
      <c r="H699" s="1"/>
    </row>
    <row r="700" ht="16.5" customHeight="1">
      <c r="H700" s="1"/>
    </row>
    <row r="701" ht="16.5" customHeight="1">
      <c r="H701" s="1"/>
    </row>
    <row r="702" ht="16.5" customHeight="1">
      <c r="H702" s="1"/>
    </row>
    <row r="703" ht="16.5" customHeight="1">
      <c r="H703" s="1"/>
    </row>
    <row r="704" ht="16.5" customHeight="1">
      <c r="H704" s="1"/>
    </row>
    <row r="705" ht="16.5" customHeight="1">
      <c r="H705" s="1"/>
    </row>
    <row r="706" ht="16.5" customHeight="1">
      <c r="H706" s="1"/>
    </row>
    <row r="707" ht="16.5" customHeight="1">
      <c r="H707" s="1"/>
    </row>
    <row r="708" ht="16.5" customHeight="1">
      <c r="H708" s="1"/>
    </row>
    <row r="709" ht="16.5" customHeight="1">
      <c r="H709" s="1"/>
    </row>
    <row r="710" ht="16.5" customHeight="1">
      <c r="H710" s="1"/>
    </row>
    <row r="711" ht="16.5" customHeight="1">
      <c r="H711" s="1"/>
    </row>
    <row r="712" ht="16.5" customHeight="1">
      <c r="H712" s="1"/>
    </row>
    <row r="713" ht="16.5" customHeight="1">
      <c r="H713" s="1"/>
    </row>
    <row r="714" ht="16.5" customHeight="1">
      <c r="H714" s="1"/>
    </row>
    <row r="715" ht="16.5" customHeight="1">
      <c r="H715" s="1"/>
    </row>
    <row r="716" ht="16.5" customHeight="1">
      <c r="H716" s="1"/>
    </row>
    <row r="717" ht="16.5" customHeight="1">
      <c r="H717" s="1"/>
    </row>
    <row r="718" ht="16.5" customHeight="1">
      <c r="H718" s="1"/>
    </row>
    <row r="719" ht="16.5" customHeight="1">
      <c r="H719" s="1"/>
    </row>
    <row r="720" ht="16.5" customHeight="1">
      <c r="H720" s="1"/>
    </row>
    <row r="721" ht="16.5" customHeight="1">
      <c r="H721" s="1"/>
    </row>
    <row r="722" ht="16.5" customHeight="1">
      <c r="H722" s="1"/>
    </row>
    <row r="723" ht="16.5" customHeight="1">
      <c r="H723" s="1"/>
    </row>
    <row r="724" ht="16.5" customHeight="1">
      <c r="H724" s="1"/>
    </row>
    <row r="725" ht="16.5" customHeight="1">
      <c r="H725" s="1"/>
    </row>
    <row r="726" ht="16.5" customHeight="1">
      <c r="H726" s="1"/>
    </row>
    <row r="727" ht="16.5" customHeight="1">
      <c r="H727" s="1"/>
    </row>
    <row r="728" ht="16.5" customHeight="1">
      <c r="H728" s="1"/>
    </row>
    <row r="729" ht="16.5" customHeight="1">
      <c r="H729" s="1"/>
    </row>
    <row r="730" ht="16.5" customHeight="1">
      <c r="H730" s="1"/>
    </row>
    <row r="731" ht="16.5" customHeight="1">
      <c r="H731" s="1"/>
    </row>
    <row r="732" ht="16.5" customHeight="1">
      <c r="H732" s="1"/>
    </row>
    <row r="733" ht="16.5" customHeight="1">
      <c r="H733" s="1"/>
    </row>
    <row r="734" ht="16.5" customHeight="1">
      <c r="H734" s="1"/>
    </row>
    <row r="735" ht="16.5" customHeight="1">
      <c r="H735" s="1"/>
    </row>
    <row r="736" ht="16.5" customHeight="1">
      <c r="H736" s="1"/>
    </row>
    <row r="737" ht="16.5" customHeight="1">
      <c r="H737" s="1"/>
    </row>
    <row r="738" ht="16.5" customHeight="1">
      <c r="H738" s="1"/>
    </row>
    <row r="739" ht="16.5" customHeight="1">
      <c r="H739" s="1"/>
    </row>
    <row r="740" ht="16.5" customHeight="1">
      <c r="H740" s="1"/>
    </row>
    <row r="741" ht="16.5" customHeight="1">
      <c r="H741" s="1"/>
    </row>
    <row r="742" ht="16.5" customHeight="1">
      <c r="H742" s="1"/>
    </row>
    <row r="743" ht="16.5" customHeight="1">
      <c r="H743" s="1"/>
    </row>
    <row r="744" ht="16.5" customHeight="1">
      <c r="H744" s="1"/>
    </row>
    <row r="745" ht="16.5" customHeight="1">
      <c r="H745" s="1"/>
    </row>
    <row r="746" ht="16.5" customHeight="1">
      <c r="H746" s="1"/>
    </row>
    <row r="747" ht="16.5" customHeight="1">
      <c r="H747" s="1"/>
    </row>
    <row r="748" ht="16.5" customHeight="1">
      <c r="H748" s="1"/>
    </row>
    <row r="749" ht="16.5" customHeight="1">
      <c r="H749" s="1"/>
    </row>
    <row r="750" ht="16.5" customHeight="1">
      <c r="H750" s="1"/>
    </row>
    <row r="751" ht="16.5" customHeight="1">
      <c r="H751" s="1"/>
    </row>
    <row r="752" ht="16.5" customHeight="1">
      <c r="H752" s="1"/>
    </row>
    <row r="753" ht="16.5" customHeight="1">
      <c r="H753" s="1"/>
    </row>
    <row r="754" ht="16.5" customHeight="1">
      <c r="H754" s="1"/>
    </row>
    <row r="755" ht="16.5" customHeight="1">
      <c r="H755" s="1"/>
    </row>
    <row r="756" ht="16.5" customHeight="1">
      <c r="H756" s="1"/>
    </row>
    <row r="757" ht="16.5" customHeight="1">
      <c r="H757" s="1"/>
    </row>
    <row r="758" ht="16.5" customHeight="1">
      <c r="H758" s="1"/>
    </row>
    <row r="759" ht="16.5" customHeight="1">
      <c r="H759" s="1"/>
    </row>
    <row r="760" ht="16.5" customHeight="1">
      <c r="H760" s="1"/>
    </row>
    <row r="761" ht="16.5" customHeight="1">
      <c r="H761" s="1"/>
    </row>
    <row r="762" ht="16.5" customHeight="1">
      <c r="H762" s="1"/>
    </row>
    <row r="763" ht="16.5" customHeight="1">
      <c r="H763" s="1"/>
    </row>
    <row r="764" ht="16.5" customHeight="1">
      <c r="H764" s="1"/>
    </row>
    <row r="765" ht="16.5" customHeight="1">
      <c r="H765" s="1"/>
    </row>
    <row r="766" ht="16.5" customHeight="1">
      <c r="H766" s="1"/>
    </row>
    <row r="767" ht="16.5" customHeight="1">
      <c r="H767" s="1"/>
    </row>
    <row r="768" ht="16.5" customHeight="1">
      <c r="H768" s="1"/>
    </row>
    <row r="769" ht="16.5" customHeight="1">
      <c r="H769" s="1"/>
    </row>
    <row r="770" ht="16.5" customHeight="1">
      <c r="H770" s="1"/>
    </row>
    <row r="771" ht="16.5" customHeight="1">
      <c r="H771" s="1"/>
    </row>
    <row r="772" ht="16.5" customHeight="1">
      <c r="H772" s="1"/>
    </row>
    <row r="773" ht="16.5" customHeight="1">
      <c r="H773" s="1"/>
    </row>
    <row r="774" ht="16.5" customHeight="1">
      <c r="H774" s="1"/>
    </row>
    <row r="775" ht="16.5" customHeight="1">
      <c r="H775" s="1"/>
    </row>
    <row r="776" ht="16.5" customHeight="1">
      <c r="H776" s="1"/>
    </row>
    <row r="777" ht="16.5" customHeight="1">
      <c r="H777" s="1"/>
    </row>
    <row r="778" ht="16.5" customHeight="1">
      <c r="H778" s="1"/>
    </row>
    <row r="779" ht="16.5" customHeight="1">
      <c r="H779" s="1"/>
    </row>
    <row r="780" ht="16.5" customHeight="1">
      <c r="H780" s="1"/>
    </row>
    <row r="781" ht="16.5" customHeight="1">
      <c r="H781" s="1"/>
    </row>
    <row r="782" ht="16.5" customHeight="1">
      <c r="H782" s="1"/>
    </row>
    <row r="783" ht="16.5" customHeight="1">
      <c r="H783" s="1"/>
    </row>
    <row r="784" ht="16.5" customHeight="1">
      <c r="H784" s="1"/>
    </row>
    <row r="785" ht="16.5" customHeight="1">
      <c r="H785" s="1"/>
    </row>
    <row r="786" ht="16.5" customHeight="1">
      <c r="H786" s="1"/>
    </row>
    <row r="787" ht="16.5" customHeight="1">
      <c r="H787" s="1"/>
    </row>
    <row r="788" ht="16.5" customHeight="1">
      <c r="H788" s="1"/>
    </row>
    <row r="789" ht="16.5" customHeight="1">
      <c r="H789" s="1"/>
    </row>
    <row r="790" ht="16.5" customHeight="1">
      <c r="H790" s="1"/>
    </row>
    <row r="791" ht="16.5" customHeight="1">
      <c r="H791" s="1"/>
    </row>
    <row r="792" ht="16.5" customHeight="1">
      <c r="H792" s="1"/>
    </row>
    <row r="793" ht="16.5" customHeight="1">
      <c r="H793" s="1"/>
    </row>
    <row r="794" ht="16.5" customHeight="1">
      <c r="H794" s="1"/>
    </row>
    <row r="795" ht="16.5" customHeight="1">
      <c r="H795" s="1"/>
    </row>
    <row r="796" ht="16.5" customHeight="1">
      <c r="H796" s="1"/>
    </row>
    <row r="797" ht="16.5" customHeight="1">
      <c r="H797" s="1"/>
    </row>
    <row r="798" ht="16.5" customHeight="1">
      <c r="H798" s="1"/>
    </row>
    <row r="799" ht="16.5" customHeight="1">
      <c r="H799" s="1"/>
    </row>
    <row r="800" ht="16.5" customHeight="1">
      <c r="H800" s="1"/>
    </row>
    <row r="801" ht="16.5" customHeight="1">
      <c r="H801" s="1"/>
    </row>
    <row r="802" ht="16.5" customHeight="1">
      <c r="H802" s="1"/>
    </row>
    <row r="803" ht="16.5" customHeight="1">
      <c r="H803" s="1"/>
    </row>
    <row r="804" ht="16.5" customHeight="1">
      <c r="H804" s="1"/>
    </row>
    <row r="805" ht="16.5" customHeight="1">
      <c r="H805" s="1"/>
    </row>
    <row r="806" ht="16.5" customHeight="1">
      <c r="H806" s="1"/>
    </row>
    <row r="807" ht="16.5" customHeight="1">
      <c r="H807" s="1"/>
    </row>
    <row r="808" ht="16.5" customHeight="1">
      <c r="H808" s="1"/>
    </row>
    <row r="809" ht="16.5" customHeight="1">
      <c r="H809" s="1"/>
    </row>
    <row r="810" ht="16.5" customHeight="1">
      <c r="H810" s="1"/>
    </row>
    <row r="811" ht="16.5" customHeight="1">
      <c r="H811" s="1"/>
    </row>
    <row r="812" ht="16.5" customHeight="1">
      <c r="H812" s="1"/>
    </row>
    <row r="813" ht="16.5" customHeight="1">
      <c r="H813" s="1"/>
    </row>
    <row r="814" ht="16.5" customHeight="1">
      <c r="H814" s="1"/>
    </row>
    <row r="815" ht="16.5" customHeight="1">
      <c r="H815" s="1"/>
    </row>
    <row r="816" ht="16.5" customHeight="1">
      <c r="H816" s="1"/>
    </row>
    <row r="817" ht="16.5" customHeight="1">
      <c r="H817" s="1"/>
    </row>
    <row r="818" ht="16.5" customHeight="1">
      <c r="H818" s="1"/>
    </row>
    <row r="819" ht="16.5" customHeight="1">
      <c r="H819" s="1"/>
    </row>
    <row r="820" ht="16.5" customHeight="1">
      <c r="H820" s="1"/>
    </row>
    <row r="821" ht="16.5" customHeight="1">
      <c r="H821" s="1"/>
    </row>
    <row r="822" ht="16.5" customHeight="1">
      <c r="H822" s="1"/>
    </row>
    <row r="823" ht="16.5" customHeight="1">
      <c r="H823" s="1"/>
    </row>
    <row r="824" ht="16.5" customHeight="1">
      <c r="H824" s="1"/>
    </row>
    <row r="825" ht="16.5" customHeight="1">
      <c r="H825" s="1"/>
    </row>
    <row r="826" ht="16.5" customHeight="1">
      <c r="H826" s="1"/>
    </row>
    <row r="827" ht="16.5" customHeight="1">
      <c r="H827" s="1"/>
    </row>
    <row r="828" ht="16.5" customHeight="1">
      <c r="H828" s="1"/>
    </row>
    <row r="829" ht="16.5" customHeight="1">
      <c r="H829" s="1"/>
    </row>
    <row r="830" ht="16.5" customHeight="1">
      <c r="H830" s="1"/>
    </row>
    <row r="831" ht="16.5" customHeight="1">
      <c r="H831" s="1"/>
    </row>
    <row r="832" ht="16.5" customHeight="1">
      <c r="H832" s="1"/>
    </row>
    <row r="833" ht="16.5" customHeight="1">
      <c r="H833" s="1"/>
    </row>
    <row r="834" ht="16.5" customHeight="1">
      <c r="H834" s="1"/>
    </row>
    <row r="835" ht="16.5" customHeight="1">
      <c r="H835" s="1"/>
    </row>
    <row r="836" ht="16.5" customHeight="1">
      <c r="H836" s="1"/>
    </row>
    <row r="837" ht="16.5" customHeight="1">
      <c r="H837" s="1"/>
    </row>
    <row r="838" ht="16.5" customHeight="1">
      <c r="H838" s="1"/>
    </row>
    <row r="839" ht="16.5" customHeight="1">
      <c r="H839" s="1"/>
    </row>
    <row r="840" ht="16.5" customHeight="1">
      <c r="H840" s="1"/>
    </row>
    <row r="841" ht="16.5" customHeight="1">
      <c r="H841" s="1"/>
    </row>
    <row r="842" ht="16.5" customHeight="1">
      <c r="H842" s="1"/>
    </row>
    <row r="843" ht="16.5" customHeight="1">
      <c r="H843" s="1"/>
    </row>
    <row r="844" ht="16.5" customHeight="1">
      <c r="H844" s="1"/>
    </row>
    <row r="845" ht="16.5" customHeight="1">
      <c r="H845" s="1"/>
    </row>
    <row r="846" ht="16.5" customHeight="1">
      <c r="H846" s="1"/>
    </row>
    <row r="847" ht="16.5" customHeight="1">
      <c r="H847" s="1"/>
    </row>
    <row r="848" ht="16.5" customHeight="1">
      <c r="H848" s="1"/>
    </row>
    <row r="849" ht="16.5" customHeight="1">
      <c r="H849" s="1"/>
    </row>
    <row r="850" ht="16.5" customHeight="1">
      <c r="H850" s="1"/>
    </row>
    <row r="851" ht="16.5" customHeight="1">
      <c r="H851" s="1"/>
    </row>
    <row r="852" ht="16.5" customHeight="1">
      <c r="H852" s="1"/>
    </row>
    <row r="853" ht="16.5" customHeight="1">
      <c r="H853" s="1"/>
    </row>
    <row r="854" ht="16.5" customHeight="1">
      <c r="H854" s="1"/>
    </row>
    <row r="855" ht="16.5" customHeight="1">
      <c r="H855" s="1"/>
    </row>
    <row r="856" ht="16.5" customHeight="1">
      <c r="H856" s="1"/>
    </row>
    <row r="857" ht="16.5" customHeight="1">
      <c r="H857" s="1"/>
    </row>
    <row r="858" ht="16.5" customHeight="1">
      <c r="H858" s="1"/>
    </row>
    <row r="859" ht="16.5" customHeight="1">
      <c r="H859" s="1"/>
    </row>
    <row r="860" ht="16.5" customHeight="1">
      <c r="H860" s="1"/>
    </row>
    <row r="861" ht="16.5" customHeight="1">
      <c r="H861" s="1"/>
    </row>
    <row r="862" ht="16.5" customHeight="1">
      <c r="H862" s="1"/>
    </row>
    <row r="863" ht="16.5" customHeight="1">
      <c r="H863" s="1"/>
    </row>
    <row r="864" ht="16.5" customHeight="1">
      <c r="H864" s="1"/>
    </row>
    <row r="865" ht="16.5" customHeight="1">
      <c r="H865" s="1"/>
    </row>
    <row r="866" ht="16.5" customHeight="1">
      <c r="H866" s="1"/>
    </row>
    <row r="867" ht="16.5" customHeight="1">
      <c r="H867" s="1"/>
    </row>
    <row r="868" ht="16.5" customHeight="1">
      <c r="H868" s="1"/>
    </row>
    <row r="869" ht="16.5" customHeight="1">
      <c r="H869" s="1"/>
    </row>
    <row r="870" ht="16.5" customHeight="1">
      <c r="H870" s="1"/>
    </row>
    <row r="871" ht="16.5" customHeight="1">
      <c r="H871" s="1"/>
    </row>
    <row r="872" ht="16.5" customHeight="1">
      <c r="H872" s="1"/>
    </row>
    <row r="873" ht="16.5" customHeight="1">
      <c r="H873" s="1"/>
    </row>
    <row r="874" ht="16.5" customHeight="1">
      <c r="H874" s="1"/>
    </row>
    <row r="875" ht="16.5" customHeight="1">
      <c r="H875" s="1"/>
    </row>
    <row r="876" ht="16.5" customHeight="1">
      <c r="H876" s="1"/>
    </row>
    <row r="877" ht="16.5" customHeight="1">
      <c r="H877" s="1"/>
    </row>
    <row r="878" ht="16.5" customHeight="1">
      <c r="H878" s="1"/>
    </row>
    <row r="879" ht="16.5" customHeight="1">
      <c r="H879" s="1"/>
    </row>
    <row r="880" ht="16.5" customHeight="1">
      <c r="H880" s="1"/>
    </row>
    <row r="881" ht="16.5" customHeight="1">
      <c r="H881" s="1"/>
    </row>
    <row r="882" ht="16.5" customHeight="1">
      <c r="H882" s="1"/>
    </row>
    <row r="883" ht="16.5" customHeight="1">
      <c r="H883" s="1"/>
    </row>
    <row r="884" ht="16.5" customHeight="1">
      <c r="H884" s="1"/>
    </row>
    <row r="885" ht="16.5" customHeight="1">
      <c r="H885" s="1"/>
    </row>
    <row r="886" ht="16.5" customHeight="1">
      <c r="H886" s="1"/>
    </row>
    <row r="887" ht="16.5" customHeight="1">
      <c r="H887" s="1"/>
    </row>
    <row r="888" ht="16.5" customHeight="1">
      <c r="H888" s="1"/>
    </row>
    <row r="889" ht="16.5" customHeight="1">
      <c r="H889" s="1"/>
    </row>
    <row r="890" ht="16.5" customHeight="1">
      <c r="H890" s="1"/>
    </row>
    <row r="891" ht="16.5" customHeight="1">
      <c r="H891" s="1"/>
    </row>
    <row r="892" ht="16.5" customHeight="1">
      <c r="H892" s="1"/>
    </row>
    <row r="893" ht="16.5" customHeight="1">
      <c r="H893" s="1"/>
    </row>
    <row r="894" ht="16.5" customHeight="1">
      <c r="H894" s="1"/>
    </row>
    <row r="895" ht="16.5" customHeight="1">
      <c r="H895" s="1"/>
    </row>
    <row r="896" ht="16.5" customHeight="1">
      <c r="H896" s="1"/>
    </row>
    <row r="897" ht="16.5" customHeight="1">
      <c r="H897" s="1"/>
    </row>
    <row r="898" ht="16.5" customHeight="1">
      <c r="H898" s="1"/>
    </row>
    <row r="899" ht="16.5" customHeight="1">
      <c r="H899" s="1"/>
    </row>
    <row r="900" ht="16.5" customHeight="1">
      <c r="H900" s="1"/>
    </row>
    <row r="901" ht="16.5" customHeight="1">
      <c r="H901" s="1"/>
    </row>
    <row r="902" ht="16.5" customHeight="1">
      <c r="H902" s="1"/>
    </row>
    <row r="903" ht="16.5" customHeight="1">
      <c r="H903" s="1"/>
    </row>
    <row r="904" ht="16.5" customHeight="1">
      <c r="H904" s="1"/>
    </row>
    <row r="905" ht="16.5" customHeight="1">
      <c r="H905" s="1"/>
    </row>
    <row r="906" ht="16.5" customHeight="1">
      <c r="H906" s="1"/>
    </row>
    <row r="907" ht="16.5" customHeight="1">
      <c r="H907" s="1"/>
    </row>
    <row r="908" ht="16.5" customHeight="1">
      <c r="H908" s="1"/>
    </row>
    <row r="909" ht="16.5" customHeight="1">
      <c r="H909" s="1"/>
    </row>
    <row r="910" ht="16.5" customHeight="1">
      <c r="H910" s="1"/>
    </row>
    <row r="911" ht="16.5" customHeight="1">
      <c r="H911" s="1"/>
    </row>
    <row r="912" ht="16.5" customHeight="1">
      <c r="H912" s="1"/>
    </row>
    <row r="913" ht="16.5" customHeight="1">
      <c r="H913" s="1"/>
    </row>
    <row r="914" ht="16.5" customHeight="1">
      <c r="H914" s="1"/>
    </row>
    <row r="915" ht="16.5" customHeight="1">
      <c r="H915" s="1"/>
    </row>
    <row r="916" ht="16.5" customHeight="1">
      <c r="H916" s="1"/>
    </row>
    <row r="917" ht="16.5" customHeight="1">
      <c r="H917" s="1"/>
    </row>
    <row r="918" ht="16.5" customHeight="1">
      <c r="H918" s="1"/>
    </row>
    <row r="919" ht="16.5" customHeight="1">
      <c r="H919" s="1"/>
    </row>
    <row r="920" ht="16.5" customHeight="1">
      <c r="H920" s="1"/>
    </row>
    <row r="921" ht="16.5" customHeight="1">
      <c r="H921" s="1"/>
    </row>
    <row r="922" ht="16.5" customHeight="1">
      <c r="H922" s="1"/>
    </row>
    <row r="923" ht="16.5" customHeight="1">
      <c r="H923" s="1"/>
    </row>
    <row r="924" ht="16.5" customHeight="1">
      <c r="H924" s="1"/>
    </row>
    <row r="925" ht="16.5" customHeight="1">
      <c r="H925" s="1"/>
    </row>
    <row r="926" ht="16.5" customHeight="1">
      <c r="H926" s="1"/>
    </row>
    <row r="927" ht="16.5" customHeight="1">
      <c r="H927" s="1"/>
    </row>
    <row r="928" ht="16.5" customHeight="1">
      <c r="H928" s="1"/>
    </row>
    <row r="929" ht="16.5" customHeight="1">
      <c r="H929" s="1"/>
    </row>
    <row r="930" ht="16.5" customHeight="1">
      <c r="H930" s="1"/>
    </row>
    <row r="931" ht="16.5" customHeight="1">
      <c r="H931" s="1"/>
    </row>
    <row r="932" ht="16.5" customHeight="1">
      <c r="H932" s="1"/>
    </row>
    <row r="933" ht="16.5" customHeight="1">
      <c r="H933" s="1"/>
    </row>
    <row r="934" ht="16.5" customHeight="1">
      <c r="H934" s="1"/>
    </row>
    <row r="935" ht="16.5" customHeight="1">
      <c r="H935" s="1"/>
    </row>
    <row r="936" ht="16.5" customHeight="1">
      <c r="H936" s="1"/>
    </row>
    <row r="937" ht="16.5" customHeight="1">
      <c r="H937" s="1"/>
    </row>
    <row r="938" ht="16.5" customHeight="1">
      <c r="H938" s="1"/>
    </row>
    <row r="939" ht="16.5" customHeight="1">
      <c r="H939" s="1"/>
    </row>
    <row r="940" ht="16.5" customHeight="1">
      <c r="H940" s="1"/>
    </row>
    <row r="941" ht="16.5" customHeight="1">
      <c r="H941" s="1"/>
    </row>
    <row r="942" ht="16.5" customHeight="1">
      <c r="H942" s="1"/>
    </row>
    <row r="943" ht="16.5" customHeight="1">
      <c r="H943" s="1"/>
    </row>
    <row r="944" ht="16.5" customHeight="1">
      <c r="H944" s="1"/>
    </row>
    <row r="945" ht="16.5" customHeight="1">
      <c r="H945" s="1"/>
    </row>
    <row r="946" ht="16.5" customHeight="1">
      <c r="H946" s="1"/>
    </row>
    <row r="947" ht="16.5" customHeight="1">
      <c r="H947" s="1"/>
    </row>
    <row r="948" ht="16.5" customHeight="1">
      <c r="H948" s="1"/>
    </row>
    <row r="949" ht="16.5" customHeight="1">
      <c r="H949" s="1"/>
    </row>
    <row r="950" ht="16.5" customHeight="1">
      <c r="H950" s="1"/>
    </row>
    <row r="951" ht="16.5" customHeight="1">
      <c r="H951" s="1"/>
    </row>
    <row r="952" ht="16.5" customHeight="1">
      <c r="H952" s="1"/>
    </row>
    <row r="953" ht="16.5" customHeight="1">
      <c r="H953" s="1"/>
    </row>
    <row r="954" ht="16.5" customHeight="1">
      <c r="H954" s="1"/>
    </row>
    <row r="955" ht="16.5" customHeight="1">
      <c r="H955" s="1"/>
    </row>
    <row r="956" ht="16.5" customHeight="1">
      <c r="H956" s="1"/>
    </row>
    <row r="957" ht="16.5" customHeight="1">
      <c r="H957" s="1"/>
    </row>
    <row r="958" ht="16.5" customHeight="1">
      <c r="H958" s="1"/>
    </row>
    <row r="959" ht="16.5" customHeight="1">
      <c r="H959" s="1"/>
    </row>
    <row r="960" ht="16.5" customHeight="1">
      <c r="H960" s="1"/>
    </row>
    <row r="961" ht="16.5" customHeight="1">
      <c r="H961" s="1"/>
    </row>
    <row r="962" ht="16.5" customHeight="1">
      <c r="H962" s="1"/>
    </row>
    <row r="963" ht="16.5" customHeight="1">
      <c r="H963" s="1"/>
    </row>
    <row r="964" ht="16.5" customHeight="1">
      <c r="H964" s="1"/>
    </row>
    <row r="965" ht="16.5" customHeight="1">
      <c r="H965" s="1"/>
    </row>
    <row r="966" ht="16.5" customHeight="1">
      <c r="H966" s="1"/>
    </row>
    <row r="967" ht="16.5" customHeight="1">
      <c r="H967" s="1"/>
    </row>
    <row r="968" ht="16.5" customHeight="1">
      <c r="H968" s="1"/>
    </row>
    <row r="969" ht="16.5" customHeight="1">
      <c r="H969" s="1"/>
    </row>
    <row r="970" ht="16.5" customHeight="1">
      <c r="H970" s="1"/>
    </row>
    <row r="971" ht="16.5" customHeight="1">
      <c r="H971" s="1"/>
    </row>
    <row r="972" ht="16.5" customHeight="1">
      <c r="H972" s="1"/>
    </row>
    <row r="973" ht="16.5" customHeight="1">
      <c r="H973" s="1"/>
    </row>
    <row r="974" ht="16.5" customHeight="1">
      <c r="H974" s="1"/>
    </row>
    <row r="975" ht="16.5" customHeight="1">
      <c r="H975" s="1"/>
    </row>
    <row r="976" ht="16.5" customHeight="1">
      <c r="H976" s="1"/>
    </row>
    <row r="977" ht="16.5" customHeight="1">
      <c r="H977" s="1"/>
    </row>
    <row r="978" ht="16.5" customHeight="1">
      <c r="H978" s="1"/>
    </row>
    <row r="979" ht="16.5" customHeight="1">
      <c r="H979" s="1"/>
    </row>
    <row r="980" ht="16.5" customHeight="1">
      <c r="H980" s="1"/>
    </row>
    <row r="981" ht="16.5" customHeight="1">
      <c r="H981" s="1"/>
    </row>
    <row r="982" ht="16.5" customHeight="1">
      <c r="H982" s="1"/>
    </row>
    <row r="983" ht="16.5" customHeight="1">
      <c r="H983" s="1"/>
    </row>
    <row r="984" ht="16.5" customHeight="1">
      <c r="H984" s="1"/>
    </row>
    <row r="985" ht="16.5" customHeight="1">
      <c r="H985" s="1"/>
    </row>
    <row r="986" ht="16.5" customHeight="1">
      <c r="H986" s="1"/>
    </row>
    <row r="987" ht="16.5" customHeight="1">
      <c r="H987" s="1"/>
    </row>
    <row r="988" ht="16.5" customHeight="1">
      <c r="H988" s="1"/>
    </row>
    <row r="989" ht="16.5" customHeight="1">
      <c r="H989" s="1"/>
    </row>
    <row r="990" ht="16.5" customHeight="1">
      <c r="H990" s="1"/>
    </row>
    <row r="991" ht="16.5" customHeight="1">
      <c r="H991" s="1"/>
    </row>
    <row r="992" ht="16.5" customHeight="1">
      <c r="H992" s="1"/>
    </row>
    <row r="993" ht="16.5" customHeight="1">
      <c r="H993" s="1"/>
    </row>
    <row r="994" ht="16.5" customHeight="1">
      <c r="H994" s="1"/>
    </row>
    <row r="995" ht="16.5" customHeight="1">
      <c r="H995" s="1"/>
    </row>
    <row r="996" ht="16.5" customHeight="1">
      <c r="H996" s="1"/>
    </row>
    <row r="997" ht="16.5" customHeight="1">
      <c r="H997" s="1"/>
    </row>
    <row r="998" ht="16.5" customHeight="1">
      <c r="H998" s="1"/>
    </row>
    <row r="999" ht="16.5" customHeight="1">
      <c r="H999" s="1"/>
    </row>
    <row r="1000" ht="16.5" customHeight="1">
      <c r="H1000" s="1"/>
    </row>
  </sheetData>
  <mergeCells count="8">
    <mergeCell ref="B28:C28"/>
    <mergeCell ref="E28:F28"/>
    <mergeCell ref="B3:B4"/>
    <mergeCell ref="B2:G2"/>
    <mergeCell ref="C3:G3"/>
    <mergeCell ref="B15:L15"/>
    <mergeCell ref="B16:B17"/>
    <mergeCell ref="C16:L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12.13"/>
    <col customWidth="1" min="3" max="3" width="0.13"/>
    <col customWidth="1" hidden="1" min="4" max="7" width="7.88"/>
    <col customWidth="1" min="8" max="8" width="8.5"/>
    <col customWidth="1" hidden="1" min="9" max="9" width="1.25"/>
    <col customWidth="1" min="10" max="10" width="7.63"/>
    <col customWidth="1" min="11" max="11" width="6.13"/>
    <col customWidth="1" min="12" max="26" width="7.63"/>
  </cols>
  <sheetData>
    <row r="1" ht="16.5" customHeight="1">
      <c r="A1" s="42" t="s">
        <v>54</v>
      </c>
      <c r="B1" s="44"/>
      <c r="C1" s="44"/>
      <c r="D1" s="44"/>
      <c r="E1" s="44"/>
      <c r="F1" s="44"/>
      <c r="G1" s="98"/>
      <c r="H1" s="99" t="s">
        <v>56</v>
      </c>
      <c r="I1" s="100"/>
      <c r="J1" s="101" t="s">
        <v>46</v>
      </c>
      <c r="K1" s="99" t="s">
        <v>57</v>
      </c>
      <c r="L1" s="99" t="s">
        <v>58</v>
      </c>
      <c r="M1" s="99" t="s">
        <v>49</v>
      </c>
      <c r="N1" s="99" t="s">
        <v>59</v>
      </c>
      <c r="O1" s="99" t="s">
        <v>55</v>
      </c>
      <c r="P1" s="99" t="s">
        <v>60</v>
      </c>
      <c r="Q1" s="99" t="s">
        <v>61</v>
      </c>
      <c r="R1" s="103" t="s">
        <v>62</v>
      </c>
    </row>
    <row r="2" ht="16.5" customHeight="1">
      <c r="A2" s="105" t="s">
        <v>63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108"/>
    </row>
    <row r="3" ht="16.5" customHeight="1">
      <c r="A3" s="111" t="s">
        <v>70</v>
      </c>
      <c r="B3" s="112"/>
      <c r="C3" s="112"/>
      <c r="D3" s="112"/>
      <c r="E3" s="112"/>
      <c r="F3" s="112"/>
      <c r="G3" s="113"/>
      <c r="H3" s="114" t="s">
        <v>70</v>
      </c>
      <c r="I3" s="52"/>
      <c r="J3" s="115" t="s">
        <v>71</v>
      </c>
      <c r="K3" s="117"/>
      <c r="L3" s="118"/>
      <c r="M3" s="118" t="s">
        <v>73</v>
      </c>
      <c r="N3" s="118" t="s">
        <v>74</v>
      </c>
      <c r="O3" s="118" t="s">
        <v>75</v>
      </c>
      <c r="P3" s="120">
        <v>2.0</v>
      </c>
      <c r="Q3" s="118">
        <v>0.0</v>
      </c>
      <c r="R3" s="121" t="s">
        <v>77</v>
      </c>
    </row>
    <row r="4" ht="16.5" customHeight="1">
      <c r="A4" s="111" t="s">
        <v>78</v>
      </c>
      <c r="B4" s="112"/>
      <c r="C4" s="112"/>
      <c r="D4" s="112"/>
      <c r="E4" s="112"/>
      <c r="F4" s="112"/>
      <c r="G4" s="113"/>
      <c r="H4" s="114" t="s">
        <v>80</v>
      </c>
      <c r="I4" s="52"/>
      <c r="J4" s="115"/>
      <c r="K4" s="117"/>
      <c r="L4" s="118"/>
      <c r="M4" s="118"/>
      <c r="N4" s="118"/>
      <c r="O4" s="118"/>
      <c r="P4" s="120"/>
      <c r="Q4" s="118"/>
      <c r="R4" s="121"/>
    </row>
    <row r="5" ht="16.5" customHeight="1">
      <c r="A5" s="111" t="s">
        <v>80</v>
      </c>
      <c r="B5" s="112"/>
      <c r="C5" s="112"/>
      <c r="D5" s="112"/>
      <c r="E5" s="112"/>
      <c r="F5" s="112"/>
      <c r="G5" s="113"/>
      <c r="H5" s="114" t="s">
        <v>80</v>
      </c>
      <c r="I5" s="52"/>
      <c r="J5" s="115"/>
      <c r="K5" s="117" t="s">
        <v>81</v>
      </c>
      <c r="L5" s="118" t="s">
        <v>82</v>
      </c>
      <c r="M5" s="118" t="s">
        <v>83</v>
      </c>
      <c r="N5" s="118">
        <v>0.0</v>
      </c>
      <c r="O5" s="118">
        <v>3.0</v>
      </c>
      <c r="P5" s="120">
        <v>10000.0</v>
      </c>
      <c r="Q5" s="118">
        <v>1.0</v>
      </c>
      <c r="R5" s="121" t="s">
        <v>84</v>
      </c>
    </row>
    <row r="6" ht="16.5" customHeight="1">
      <c r="A6" s="105" t="s">
        <v>85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108"/>
    </row>
    <row r="7" ht="16.5" customHeight="1">
      <c r="A7" s="111" t="s">
        <v>87</v>
      </c>
      <c r="B7" s="112"/>
      <c r="C7" s="112"/>
      <c r="D7" s="112"/>
      <c r="E7" s="112"/>
      <c r="F7" s="112"/>
      <c r="G7" s="113"/>
      <c r="H7" s="114" t="s">
        <v>85</v>
      </c>
      <c r="I7" s="52"/>
      <c r="J7" s="115" t="s">
        <v>88</v>
      </c>
      <c r="K7" s="117">
        <v>0.5</v>
      </c>
      <c r="L7" s="118" t="s">
        <v>89</v>
      </c>
      <c r="M7" s="118" t="s">
        <v>73</v>
      </c>
      <c r="N7" s="118">
        <v>-1.0</v>
      </c>
      <c r="O7" s="118">
        <v>5.0</v>
      </c>
      <c r="P7" s="120">
        <v>4.0</v>
      </c>
      <c r="Q7" s="118">
        <v>0.25</v>
      </c>
      <c r="R7" s="121" t="s">
        <v>90</v>
      </c>
    </row>
    <row r="8" ht="16.5" customHeight="1">
      <c r="A8" s="111" t="s">
        <v>91</v>
      </c>
      <c r="B8" s="112"/>
      <c r="C8" s="112"/>
      <c r="D8" s="112"/>
      <c r="E8" s="112"/>
      <c r="F8" s="112"/>
      <c r="G8" s="113"/>
      <c r="H8" s="114" t="s">
        <v>85</v>
      </c>
      <c r="I8" s="52"/>
      <c r="J8" s="115" t="s">
        <v>92</v>
      </c>
      <c r="K8" s="117">
        <v>-2.0</v>
      </c>
      <c r="L8" s="118" t="s">
        <v>93</v>
      </c>
      <c r="M8" s="118" t="s">
        <v>94</v>
      </c>
      <c r="N8" s="118">
        <v>-1.0</v>
      </c>
      <c r="O8" s="118">
        <v>6.0</v>
      </c>
      <c r="P8" s="120">
        <v>40.0</v>
      </c>
      <c r="Q8" s="118">
        <v>0.5</v>
      </c>
      <c r="R8" s="121"/>
    </row>
    <row r="9" ht="16.5" customHeight="1">
      <c r="A9" s="111"/>
      <c r="B9" s="112"/>
      <c r="C9" s="112"/>
      <c r="D9" s="112"/>
      <c r="E9" s="112"/>
      <c r="F9" s="112"/>
      <c r="G9" s="113"/>
      <c r="H9" s="114" t="s">
        <v>85</v>
      </c>
      <c r="I9" s="52"/>
      <c r="J9" s="115" t="s">
        <v>88</v>
      </c>
      <c r="K9" s="117">
        <v>0.0</v>
      </c>
      <c r="L9" s="118" t="s">
        <v>89</v>
      </c>
      <c r="M9" s="118" t="s">
        <v>73</v>
      </c>
      <c r="N9" s="118">
        <v>-1.0</v>
      </c>
      <c r="O9" s="118">
        <v>6.0</v>
      </c>
      <c r="P9" s="120" t="s">
        <v>75</v>
      </c>
      <c r="Q9" s="118" t="s">
        <v>75</v>
      </c>
      <c r="R9" s="121" t="s">
        <v>90</v>
      </c>
    </row>
    <row r="10" ht="16.5" customHeight="1">
      <c r="A10" s="111" t="s">
        <v>95</v>
      </c>
      <c r="B10" s="112"/>
      <c r="C10" s="112"/>
      <c r="D10" s="112"/>
      <c r="E10" s="112"/>
      <c r="F10" s="112"/>
      <c r="G10" s="113"/>
      <c r="H10" s="114" t="s">
        <v>85</v>
      </c>
      <c r="I10" s="52"/>
      <c r="J10" s="115" t="s">
        <v>92</v>
      </c>
      <c r="K10" s="117">
        <v>-3.0</v>
      </c>
      <c r="L10" s="118" t="s">
        <v>93</v>
      </c>
      <c r="M10" s="118" t="s">
        <v>94</v>
      </c>
      <c r="N10" s="118">
        <v>-1.0</v>
      </c>
      <c r="O10" s="118">
        <v>5.0</v>
      </c>
      <c r="P10" s="120">
        <v>30.0</v>
      </c>
      <c r="Q10" s="118">
        <v>0.25</v>
      </c>
      <c r="R10" s="121"/>
    </row>
    <row r="11" ht="16.5" customHeight="1">
      <c r="A11" s="111"/>
      <c r="B11" s="112"/>
      <c r="C11" s="112"/>
      <c r="D11" s="112"/>
      <c r="E11" s="112"/>
      <c r="F11" s="112"/>
      <c r="G11" s="113"/>
      <c r="H11" s="114" t="s">
        <v>85</v>
      </c>
      <c r="I11" s="52"/>
      <c r="J11" s="115" t="s">
        <v>88</v>
      </c>
      <c r="K11" s="117">
        <v>-1.0</v>
      </c>
      <c r="L11" s="118" t="s">
        <v>89</v>
      </c>
      <c r="M11" s="118" t="s">
        <v>73</v>
      </c>
      <c r="N11" s="118">
        <v>-1.0</v>
      </c>
      <c r="O11" s="118">
        <v>5.0</v>
      </c>
      <c r="P11" s="120" t="s">
        <v>75</v>
      </c>
      <c r="Q11" s="118" t="s">
        <v>75</v>
      </c>
      <c r="R11" s="121" t="s">
        <v>90</v>
      </c>
    </row>
    <row r="12" ht="16.5" customHeight="1">
      <c r="A12" s="111" t="s">
        <v>96</v>
      </c>
      <c r="B12" s="112"/>
      <c r="C12" s="112"/>
      <c r="D12" s="112"/>
      <c r="E12" s="112"/>
      <c r="F12" s="112"/>
      <c r="G12" s="113"/>
      <c r="H12" s="114" t="s">
        <v>85</v>
      </c>
      <c r="I12" s="52"/>
      <c r="J12" s="115" t="s">
        <v>88</v>
      </c>
      <c r="K12" s="117">
        <v>-1.0</v>
      </c>
      <c r="L12" s="118" t="s">
        <v>89</v>
      </c>
      <c r="M12" s="118" t="s">
        <v>73</v>
      </c>
      <c r="N12" s="118">
        <v>-1.0</v>
      </c>
      <c r="O12" s="118">
        <v>5.0</v>
      </c>
      <c r="P12" s="120">
        <v>20.0</v>
      </c>
      <c r="Q12" s="118">
        <v>0.1</v>
      </c>
      <c r="R12" s="121" t="s">
        <v>90</v>
      </c>
    </row>
    <row r="13" ht="16.5" customHeight="1">
      <c r="A13" s="105" t="s">
        <v>97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108"/>
    </row>
    <row r="14" ht="16.5" customHeight="1">
      <c r="A14" s="111" t="s">
        <v>98</v>
      </c>
      <c r="B14" s="112"/>
      <c r="C14" s="112"/>
      <c r="D14" s="112"/>
      <c r="E14" s="112"/>
      <c r="F14" s="112"/>
      <c r="G14" s="113"/>
      <c r="H14" s="114" t="s">
        <v>98</v>
      </c>
      <c r="I14" s="52"/>
      <c r="J14" s="115" t="s">
        <v>92</v>
      </c>
      <c r="K14" s="117" t="s">
        <v>99</v>
      </c>
      <c r="L14" s="118" t="s">
        <v>93</v>
      </c>
      <c r="M14" s="118" t="s">
        <v>100</v>
      </c>
      <c r="N14" s="118" t="s">
        <v>101</v>
      </c>
      <c r="O14" s="118">
        <v>5.0</v>
      </c>
      <c r="P14" s="120">
        <v>900.0</v>
      </c>
      <c r="Q14" s="118">
        <v>0.25</v>
      </c>
      <c r="R14" s="121"/>
    </row>
    <row r="15" ht="16.5" customHeight="1">
      <c r="A15" s="105" t="s">
        <v>102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108"/>
    </row>
    <row r="16" ht="16.5" customHeight="1">
      <c r="A16" s="111" t="s">
        <v>104</v>
      </c>
      <c r="B16" s="112"/>
      <c r="C16" s="112"/>
      <c r="D16" s="112"/>
      <c r="E16" s="112"/>
      <c r="F16" s="112"/>
      <c r="G16" s="113"/>
      <c r="H16" s="114" t="s">
        <v>105</v>
      </c>
      <c r="I16" s="52"/>
      <c r="J16" s="115" t="s">
        <v>92</v>
      </c>
      <c r="K16" s="117">
        <v>1.0</v>
      </c>
      <c r="L16" s="118" t="s">
        <v>106</v>
      </c>
      <c r="M16" s="118">
        <v>1.0</v>
      </c>
      <c r="N16" s="118">
        <v>0.0</v>
      </c>
      <c r="O16" s="118">
        <v>10.0</v>
      </c>
      <c r="P16" s="120">
        <v>5.0</v>
      </c>
      <c r="Q16" s="118">
        <v>1.5</v>
      </c>
      <c r="R16" s="121"/>
    </row>
    <row r="17" ht="16.5" customHeight="1">
      <c r="A17" s="111"/>
      <c r="B17" s="112"/>
      <c r="C17" s="112"/>
      <c r="D17" s="112"/>
      <c r="E17" s="112"/>
      <c r="F17" s="112"/>
      <c r="G17" s="113"/>
      <c r="H17" s="114" t="s">
        <v>105</v>
      </c>
      <c r="I17" s="52"/>
      <c r="J17" s="115" t="s">
        <v>88</v>
      </c>
      <c r="K17" s="117">
        <v>1.0</v>
      </c>
      <c r="L17" s="118" t="s">
        <v>106</v>
      </c>
      <c r="M17" s="118">
        <v>1.0</v>
      </c>
      <c r="N17" s="118">
        <v>0.0</v>
      </c>
      <c r="O17" s="118">
        <v>10.0</v>
      </c>
      <c r="P17" s="120"/>
      <c r="Q17" s="118"/>
      <c r="R17" s="121"/>
    </row>
    <row r="18" ht="16.5" customHeight="1">
      <c r="A18" s="111" t="s">
        <v>107</v>
      </c>
      <c r="B18" s="112"/>
      <c r="C18" s="112"/>
      <c r="D18" s="112"/>
      <c r="E18" s="112"/>
      <c r="F18" s="112"/>
      <c r="G18" s="113"/>
      <c r="H18" s="114" t="s">
        <v>105</v>
      </c>
      <c r="I18" s="52"/>
      <c r="J18" s="115" t="s">
        <v>92</v>
      </c>
      <c r="K18" s="117">
        <v>1.0</v>
      </c>
      <c r="L18" s="118" t="s">
        <v>93</v>
      </c>
      <c r="M18" s="118">
        <v>1.0</v>
      </c>
      <c r="N18" s="118">
        <v>0.0</v>
      </c>
      <c r="O18" s="118">
        <v>10.0</v>
      </c>
      <c r="P18" s="120">
        <v>500.0</v>
      </c>
      <c r="Q18" s="118">
        <v>1.5</v>
      </c>
      <c r="R18" s="121"/>
    </row>
    <row r="19" ht="16.5" customHeight="1">
      <c r="A19" s="111"/>
      <c r="B19" s="112"/>
      <c r="C19" s="112"/>
      <c r="D19" s="112"/>
      <c r="E19" s="112"/>
      <c r="F19" s="112"/>
      <c r="G19" s="113"/>
      <c r="H19" s="114" t="s">
        <v>105</v>
      </c>
      <c r="I19" s="52"/>
      <c r="J19" s="115" t="s">
        <v>88</v>
      </c>
      <c r="K19" s="117">
        <v>1.0</v>
      </c>
      <c r="L19" s="118" t="s">
        <v>106</v>
      </c>
      <c r="M19" s="118">
        <v>1.0</v>
      </c>
      <c r="N19" s="118">
        <v>0.0</v>
      </c>
      <c r="O19" s="118">
        <v>10.0</v>
      </c>
      <c r="P19" s="120"/>
      <c r="Q19" s="118"/>
      <c r="R19" s="121"/>
    </row>
    <row r="20" ht="16.5" customHeight="1">
      <c r="A20" s="111" t="s">
        <v>108</v>
      </c>
      <c r="B20" s="112"/>
      <c r="C20" s="112"/>
      <c r="D20" s="112"/>
      <c r="E20" s="112"/>
      <c r="F20" s="112"/>
      <c r="G20" s="113"/>
      <c r="H20" s="114" t="s">
        <v>105</v>
      </c>
      <c r="I20" s="52"/>
      <c r="J20" s="115" t="s">
        <v>92</v>
      </c>
      <c r="K20" s="117">
        <v>1.0</v>
      </c>
      <c r="L20" s="118" t="s">
        <v>93</v>
      </c>
      <c r="M20" s="118">
        <v>1.0</v>
      </c>
      <c r="N20" s="118">
        <v>0.0</v>
      </c>
      <c r="O20" s="118">
        <v>10.0</v>
      </c>
      <c r="P20" s="120">
        <v>600.0</v>
      </c>
      <c r="Q20" s="118">
        <v>1.5</v>
      </c>
      <c r="R20" s="121"/>
    </row>
    <row r="21" ht="16.5" customHeight="1">
      <c r="A21" s="111"/>
      <c r="B21" s="112"/>
      <c r="C21" s="112"/>
      <c r="D21" s="112"/>
      <c r="E21" s="112"/>
      <c r="F21" s="112"/>
      <c r="G21" s="113"/>
      <c r="H21" s="114" t="s">
        <v>105</v>
      </c>
      <c r="I21" s="52"/>
      <c r="J21" s="115" t="s">
        <v>88</v>
      </c>
      <c r="K21" s="117">
        <v>2.0</v>
      </c>
      <c r="L21" s="118" t="s">
        <v>89</v>
      </c>
      <c r="M21" s="118">
        <v>1.0</v>
      </c>
      <c r="N21" s="118">
        <v>0.0</v>
      </c>
      <c r="O21" s="118">
        <v>10.0</v>
      </c>
      <c r="P21" s="120"/>
      <c r="Q21" s="118"/>
      <c r="R21" s="121"/>
    </row>
    <row r="22" ht="16.5" customHeight="1">
      <c r="A22" s="111" t="s">
        <v>109</v>
      </c>
      <c r="B22" s="112"/>
      <c r="C22" s="112"/>
      <c r="D22" s="112"/>
      <c r="E22" s="112"/>
      <c r="F22" s="112"/>
      <c r="G22" s="113"/>
      <c r="H22" s="114" t="s">
        <v>105</v>
      </c>
      <c r="I22" s="52"/>
      <c r="J22" s="115" t="s">
        <v>92</v>
      </c>
      <c r="K22" s="117">
        <v>1.0</v>
      </c>
      <c r="L22" s="118" t="s">
        <v>93</v>
      </c>
      <c r="M22" s="118" t="s">
        <v>83</v>
      </c>
      <c r="N22" s="118" t="s">
        <v>110</v>
      </c>
      <c r="O22" s="118">
        <v>11.0</v>
      </c>
      <c r="P22" s="120">
        <v>650.0</v>
      </c>
      <c r="Q22" s="118">
        <v>2.5</v>
      </c>
      <c r="R22" s="121"/>
    </row>
    <row r="23" ht="16.5" customHeight="1">
      <c r="A23" s="111"/>
      <c r="B23" s="112"/>
      <c r="C23" s="112"/>
      <c r="D23" s="112"/>
      <c r="E23" s="112"/>
      <c r="F23" s="112"/>
      <c r="G23" s="113"/>
      <c r="H23" s="114" t="s">
        <v>105</v>
      </c>
      <c r="I23" s="52"/>
      <c r="J23" s="115" t="s">
        <v>88</v>
      </c>
      <c r="K23" s="117">
        <v>1.0</v>
      </c>
      <c r="L23" s="118" t="s">
        <v>106</v>
      </c>
      <c r="M23" s="118">
        <v>2.0</v>
      </c>
      <c r="N23" s="118" t="s">
        <v>110</v>
      </c>
      <c r="O23" s="118">
        <v>11.0</v>
      </c>
      <c r="P23" s="120"/>
      <c r="Q23" s="118"/>
      <c r="R23" s="121"/>
    </row>
    <row r="24" ht="16.5" customHeight="1">
      <c r="A24" s="111" t="s">
        <v>111</v>
      </c>
      <c r="B24" s="112"/>
      <c r="C24" s="112"/>
      <c r="D24" s="112"/>
      <c r="E24" s="112"/>
      <c r="F24" s="112"/>
      <c r="G24" s="113"/>
      <c r="H24" s="114" t="s">
        <v>105</v>
      </c>
      <c r="I24" s="52"/>
      <c r="J24" s="115" t="s">
        <v>92</v>
      </c>
      <c r="K24" s="117">
        <v>1.0</v>
      </c>
      <c r="L24" s="118" t="s">
        <v>93</v>
      </c>
      <c r="M24" s="118" t="s">
        <v>83</v>
      </c>
      <c r="N24" s="118">
        <v>0.0</v>
      </c>
      <c r="O24" s="118">
        <v>11.0</v>
      </c>
      <c r="P24" s="120">
        <v>650.0</v>
      </c>
      <c r="Q24" s="118">
        <v>2.5</v>
      </c>
      <c r="R24" s="121"/>
    </row>
    <row r="25" ht="16.5" customHeight="1">
      <c r="A25" s="111"/>
      <c r="B25" s="112"/>
      <c r="C25" s="112"/>
      <c r="D25" s="112"/>
      <c r="E25" s="112"/>
      <c r="F25" s="112"/>
      <c r="G25" s="113"/>
      <c r="H25" s="114" t="s">
        <v>105</v>
      </c>
      <c r="I25" s="52"/>
      <c r="J25" s="115" t="s">
        <v>88</v>
      </c>
      <c r="K25" s="117">
        <v>1.0</v>
      </c>
      <c r="L25" s="118" t="s">
        <v>89</v>
      </c>
      <c r="M25" s="118">
        <v>1.0</v>
      </c>
      <c r="N25" s="118">
        <v>0.0</v>
      </c>
      <c r="O25" s="118">
        <v>11.0</v>
      </c>
      <c r="P25" s="120"/>
      <c r="Q25" s="118"/>
      <c r="R25" s="121"/>
    </row>
    <row r="26" ht="16.5" customHeight="1">
      <c r="A26" s="111" t="s">
        <v>112</v>
      </c>
      <c r="B26" s="112"/>
      <c r="C26" s="112"/>
      <c r="D26" s="112"/>
      <c r="E26" s="112"/>
      <c r="F26" s="112"/>
      <c r="G26" s="113"/>
      <c r="H26" s="114" t="s">
        <v>105</v>
      </c>
      <c r="I26" s="52"/>
      <c r="J26" s="115" t="s">
        <v>92</v>
      </c>
      <c r="K26" s="117">
        <v>1.0</v>
      </c>
      <c r="L26" s="118" t="s">
        <v>93</v>
      </c>
      <c r="M26" s="118" t="s">
        <v>83</v>
      </c>
      <c r="N26" s="118" t="s">
        <v>110</v>
      </c>
      <c r="O26" s="118">
        <v>11.0</v>
      </c>
      <c r="P26" s="120">
        <v>750.0</v>
      </c>
      <c r="Q26" s="118">
        <v>2.5</v>
      </c>
      <c r="R26" s="121"/>
    </row>
    <row r="27" ht="16.5" customHeight="1">
      <c r="A27" s="111"/>
      <c r="B27" s="112"/>
      <c r="C27" s="112"/>
      <c r="D27" s="112"/>
      <c r="E27" s="112"/>
      <c r="F27" s="112"/>
      <c r="G27" s="113"/>
      <c r="H27" s="114" t="s">
        <v>105</v>
      </c>
      <c r="I27" s="52"/>
      <c r="J27" s="115" t="s">
        <v>88</v>
      </c>
      <c r="K27" s="117">
        <v>2.0</v>
      </c>
      <c r="L27" s="118" t="s">
        <v>89</v>
      </c>
      <c r="M27" s="118">
        <v>2.0</v>
      </c>
      <c r="N27" s="118" t="s">
        <v>110</v>
      </c>
      <c r="O27" s="118">
        <v>11.0</v>
      </c>
      <c r="P27" s="120"/>
      <c r="Q27" s="118"/>
      <c r="R27" s="121"/>
    </row>
    <row r="28" ht="16.5" customHeight="1">
      <c r="A28" s="111" t="s">
        <v>118</v>
      </c>
      <c r="B28" s="112"/>
      <c r="C28" s="112"/>
      <c r="D28" s="112"/>
      <c r="E28" s="112"/>
      <c r="F28" s="112"/>
      <c r="G28" s="113"/>
      <c r="H28" s="114" t="s">
        <v>105</v>
      </c>
      <c r="I28" s="52"/>
      <c r="J28" s="115" t="s">
        <v>92</v>
      </c>
      <c r="K28" s="117">
        <v>1.0</v>
      </c>
      <c r="L28" s="118" t="s">
        <v>93</v>
      </c>
      <c r="M28" s="118">
        <v>1.0</v>
      </c>
      <c r="N28" s="118">
        <v>0.0</v>
      </c>
      <c r="O28" s="118">
        <v>10.0</v>
      </c>
      <c r="P28" s="120">
        <v>500.0</v>
      </c>
      <c r="Q28" s="118">
        <v>1.5</v>
      </c>
      <c r="R28" s="121"/>
    </row>
    <row r="29" ht="16.5" customHeight="1">
      <c r="A29" s="111"/>
      <c r="B29" s="112"/>
      <c r="C29" s="112"/>
      <c r="D29" s="112"/>
      <c r="E29" s="112"/>
      <c r="F29" s="112"/>
      <c r="G29" s="113"/>
      <c r="H29" s="114" t="s">
        <v>105</v>
      </c>
      <c r="I29" s="52"/>
      <c r="J29" s="115" t="s">
        <v>88</v>
      </c>
      <c r="K29" s="117">
        <v>1.0</v>
      </c>
      <c r="L29" s="118" t="s">
        <v>89</v>
      </c>
      <c r="M29" s="118">
        <v>1.0</v>
      </c>
      <c r="N29" s="118">
        <v>0.0</v>
      </c>
      <c r="O29" s="118">
        <v>10.0</v>
      </c>
      <c r="P29" s="120"/>
      <c r="Q29" s="118"/>
      <c r="R29" s="121"/>
    </row>
    <row r="30" ht="16.5" customHeight="1">
      <c r="A30" s="105" t="s">
        <v>119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108"/>
    </row>
    <row r="31" ht="16.5" customHeight="1">
      <c r="A31" s="111" t="s">
        <v>120</v>
      </c>
      <c r="B31" s="112"/>
      <c r="C31" s="112"/>
      <c r="D31" s="112"/>
      <c r="E31" s="112"/>
      <c r="F31" s="112"/>
      <c r="G31" s="113"/>
      <c r="H31" s="114" t="s">
        <v>121</v>
      </c>
      <c r="I31" s="52"/>
      <c r="J31" s="115" t="s">
        <v>92</v>
      </c>
      <c r="K31" s="117">
        <v>2.0</v>
      </c>
      <c r="L31" s="118" t="s">
        <v>93</v>
      </c>
      <c r="M31" s="118">
        <v>1.0</v>
      </c>
      <c r="N31" s="118" t="s">
        <v>110</v>
      </c>
      <c r="O31" s="118">
        <v>11.0</v>
      </c>
      <c r="P31" s="118">
        <v>50.0</v>
      </c>
      <c r="Q31" s="118">
        <v>2.0</v>
      </c>
      <c r="R31" s="121"/>
    </row>
    <row r="32" ht="16.5" customHeight="1">
      <c r="A32" s="111" t="s">
        <v>122</v>
      </c>
      <c r="B32" s="112"/>
      <c r="C32" s="112"/>
      <c r="D32" s="112"/>
      <c r="E32" s="112"/>
      <c r="F32" s="112"/>
      <c r="G32" s="113"/>
      <c r="H32" s="114" t="s">
        <v>121</v>
      </c>
      <c r="I32" s="52"/>
      <c r="J32" s="115" t="s">
        <v>92</v>
      </c>
      <c r="K32" s="117">
        <v>0.0</v>
      </c>
      <c r="L32" s="118" t="s">
        <v>93</v>
      </c>
      <c r="M32" s="118">
        <v>1.0</v>
      </c>
      <c r="N32" s="118">
        <v>0.0</v>
      </c>
      <c r="O32" s="118">
        <v>8.0</v>
      </c>
      <c r="P32" s="118">
        <v>40.0</v>
      </c>
      <c r="Q32" s="118">
        <v>1.0</v>
      </c>
      <c r="R32" s="121" t="s">
        <v>90</v>
      </c>
    </row>
    <row r="33" ht="16.5" customHeight="1">
      <c r="A33" s="111" t="s">
        <v>123</v>
      </c>
      <c r="B33" s="112"/>
      <c r="C33" s="112"/>
      <c r="D33" s="112"/>
      <c r="E33" s="112"/>
      <c r="F33" s="112"/>
      <c r="G33" s="113"/>
      <c r="H33" s="114" t="s">
        <v>121</v>
      </c>
      <c r="I33" s="52"/>
      <c r="J33" s="115" t="s">
        <v>92</v>
      </c>
      <c r="K33" s="117">
        <v>2.0</v>
      </c>
      <c r="L33" s="118" t="s">
        <v>93</v>
      </c>
      <c r="M33" s="118">
        <v>1.0</v>
      </c>
      <c r="N33" s="118" t="s">
        <v>110</v>
      </c>
      <c r="O33" s="118">
        <v>11.0</v>
      </c>
      <c r="P33" s="118">
        <v>60.0</v>
      </c>
      <c r="Q33" s="118">
        <v>2.0</v>
      </c>
      <c r="R33" s="121" t="s">
        <v>90</v>
      </c>
    </row>
    <row r="34" ht="16.5" customHeight="1">
      <c r="A34" s="111" t="s">
        <v>124</v>
      </c>
      <c r="B34" s="112"/>
      <c r="C34" s="112"/>
      <c r="D34" s="112"/>
      <c r="E34" s="112"/>
      <c r="F34" s="112"/>
      <c r="G34" s="113"/>
      <c r="H34" s="114" t="s">
        <v>121</v>
      </c>
      <c r="I34" s="52"/>
      <c r="J34" s="115" t="s">
        <v>92</v>
      </c>
      <c r="K34" s="117">
        <v>2.0</v>
      </c>
      <c r="L34" s="118" t="s">
        <v>106</v>
      </c>
      <c r="M34" s="118">
        <v>1.0</v>
      </c>
      <c r="N34" s="118" t="s">
        <v>110</v>
      </c>
      <c r="O34" s="118">
        <v>10.0</v>
      </c>
      <c r="P34" s="118">
        <v>35.0</v>
      </c>
      <c r="Q34" s="118">
        <v>1.5</v>
      </c>
      <c r="R34" s="121" t="s">
        <v>90</v>
      </c>
    </row>
    <row r="35" ht="16.5" customHeight="1">
      <c r="A35" s="111" t="s">
        <v>125</v>
      </c>
      <c r="B35" s="112"/>
      <c r="C35" s="112"/>
      <c r="D35" s="112"/>
      <c r="E35" s="112"/>
      <c r="F35" s="112"/>
      <c r="G35" s="113"/>
      <c r="H35" s="114" t="s">
        <v>121</v>
      </c>
      <c r="I35" s="52"/>
      <c r="J35" s="115" t="s">
        <v>92</v>
      </c>
      <c r="K35" s="117">
        <v>3.0</v>
      </c>
      <c r="L35" s="118" t="s">
        <v>106</v>
      </c>
      <c r="M35" s="118">
        <v>1.0</v>
      </c>
      <c r="N35" s="118" t="s">
        <v>110</v>
      </c>
      <c r="O35" s="118">
        <v>12.0</v>
      </c>
      <c r="P35" s="118">
        <v>50.0</v>
      </c>
      <c r="Q35" s="118">
        <v>2.5</v>
      </c>
      <c r="R35" s="121" t="s">
        <v>90</v>
      </c>
    </row>
    <row r="36" ht="16.5" customHeight="1">
      <c r="A36" s="111" t="s">
        <v>126</v>
      </c>
      <c r="B36" s="112"/>
      <c r="C36" s="112"/>
      <c r="D36" s="112"/>
      <c r="E36" s="112"/>
      <c r="F36" s="112"/>
      <c r="G36" s="113"/>
      <c r="H36" s="114" t="s">
        <v>121</v>
      </c>
      <c r="I36" s="52"/>
      <c r="J36" s="115" t="s">
        <v>92</v>
      </c>
      <c r="K36" s="117">
        <v>1.0</v>
      </c>
      <c r="L36" s="118" t="s">
        <v>89</v>
      </c>
      <c r="M36" s="118">
        <v>1.0</v>
      </c>
      <c r="N36" s="118" t="s">
        <v>110</v>
      </c>
      <c r="O36" s="118">
        <v>10.0</v>
      </c>
      <c r="P36" s="118">
        <v>70.0</v>
      </c>
      <c r="Q36" s="118">
        <v>1.5</v>
      </c>
      <c r="R36" s="121" t="s">
        <v>128</v>
      </c>
    </row>
    <row r="37" ht="16.5" customHeight="1">
      <c r="A37" s="105" t="s">
        <v>129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108"/>
    </row>
    <row r="38" ht="16.5" customHeight="1">
      <c r="A38" s="111" t="s">
        <v>130</v>
      </c>
      <c r="B38" s="112"/>
      <c r="C38" s="112"/>
      <c r="D38" s="112"/>
      <c r="E38" s="112"/>
      <c r="F38" s="112"/>
      <c r="G38" s="113"/>
      <c r="H38" s="114" t="s">
        <v>131</v>
      </c>
      <c r="I38" s="52"/>
      <c r="J38" s="115" t="s">
        <v>92</v>
      </c>
      <c r="K38" s="117">
        <v>3.0</v>
      </c>
      <c r="L38" s="118" t="s">
        <v>106</v>
      </c>
      <c r="M38" s="118">
        <v>1.0</v>
      </c>
      <c r="N38" s="118" t="s">
        <v>110</v>
      </c>
      <c r="O38" s="118">
        <v>12.0</v>
      </c>
      <c r="P38" s="120">
        <v>80.0</v>
      </c>
      <c r="Q38" s="118">
        <v>3.0</v>
      </c>
      <c r="R38" s="121" t="s">
        <v>132</v>
      </c>
    </row>
    <row r="39" ht="16.5" customHeight="1">
      <c r="A39" s="111" t="s">
        <v>133</v>
      </c>
      <c r="B39" s="112"/>
      <c r="C39" s="112"/>
      <c r="D39" s="112"/>
      <c r="E39" s="112"/>
      <c r="F39" s="112"/>
      <c r="G39" s="113"/>
      <c r="H39" s="114" t="s">
        <v>131</v>
      </c>
      <c r="I39" s="52"/>
      <c r="J39" s="115" t="s">
        <v>92</v>
      </c>
      <c r="K39" s="117">
        <v>1.0</v>
      </c>
      <c r="L39" s="118" t="s">
        <v>106</v>
      </c>
      <c r="M39" s="118">
        <v>1.0</v>
      </c>
      <c r="N39" s="118" t="s">
        <v>110</v>
      </c>
      <c r="O39" s="118">
        <v>7.0</v>
      </c>
      <c r="P39" s="120">
        <v>20.0</v>
      </c>
      <c r="Q39" s="118">
        <v>1.0</v>
      </c>
      <c r="R39" s="121" t="s">
        <v>132</v>
      </c>
    </row>
    <row r="40" ht="16.5" customHeight="1">
      <c r="A40" s="105" t="s">
        <v>134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108"/>
    </row>
    <row r="41" ht="16.5" customHeight="1">
      <c r="A41" s="111" t="s">
        <v>135</v>
      </c>
      <c r="B41" s="112"/>
      <c r="C41" s="112"/>
      <c r="D41" s="112"/>
      <c r="E41" s="112"/>
      <c r="F41" s="112"/>
      <c r="G41" s="113"/>
      <c r="H41" s="114" t="s">
        <v>135</v>
      </c>
      <c r="I41" s="52"/>
      <c r="J41" s="115" t="s">
        <v>88</v>
      </c>
      <c r="K41" s="117">
        <v>3.0</v>
      </c>
      <c r="L41" s="118" t="s">
        <v>89</v>
      </c>
      <c r="M41" s="118">
        <v>4.0</v>
      </c>
      <c r="N41" s="118" t="s">
        <v>74</v>
      </c>
      <c r="O41" s="118">
        <v>12.0</v>
      </c>
      <c r="P41" s="120">
        <v>60.0</v>
      </c>
      <c r="Q41" s="118">
        <v>3.0</v>
      </c>
      <c r="R41" s="121" t="s">
        <v>137</v>
      </c>
    </row>
    <row r="42" ht="16.5" customHeight="1">
      <c r="A42" s="105" t="s">
        <v>138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108"/>
    </row>
    <row r="43" ht="16.5" customHeight="1">
      <c r="A43" s="111" t="s">
        <v>138</v>
      </c>
      <c r="B43" s="112"/>
      <c r="C43" s="112"/>
      <c r="D43" s="112"/>
      <c r="E43" s="112"/>
      <c r="F43" s="112"/>
      <c r="G43" s="113"/>
      <c r="H43" s="114" t="s">
        <v>138</v>
      </c>
      <c r="I43" s="52"/>
      <c r="J43" s="115" t="s">
        <v>88</v>
      </c>
      <c r="K43" s="117">
        <v>1.0</v>
      </c>
      <c r="L43" s="118" t="s">
        <v>89</v>
      </c>
      <c r="M43" s="118" t="s">
        <v>83</v>
      </c>
      <c r="N43" s="118" t="s">
        <v>139</v>
      </c>
      <c r="O43" s="118">
        <v>9.0</v>
      </c>
      <c r="P43" s="120">
        <v>500.0</v>
      </c>
      <c r="Q43" s="118">
        <v>1.35</v>
      </c>
      <c r="R43" s="121"/>
    </row>
    <row r="44" ht="16.5" customHeight="1">
      <c r="A44" s="105" t="s">
        <v>140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108"/>
    </row>
    <row r="45" ht="16.5" customHeight="1">
      <c r="A45" s="111" t="s">
        <v>141</v>
      </c>
      <c r="B45" s="112"/>
      <c r="C45" s="112"/>
      <c r="D45" s="112"/>
      <c r="E45" s="112"/>
      <c r="F45" s="112"/>
      <c r="G45" s="113"/>
      <c r="H45" s="114" t="s">
        <v>140</v>
      </c>
      <c r="I45" s="52"/>
      <c r="J45" s="115" t="s">
        <v>88</v>
      </c>
      <c r="K45" s="117">
        <v>0.0</v>
      </c>
      <c r="L45" s="118" t="s">
        <v>106</v>
      </c>
      <c r="M45" s="118">
        <v>1.0</v>
      </c>
      <c r="N45" s="118" t="s">
        <v>74</v>
      </c>
      <c r="O45" s="118">
        <v>0.0</v>
      </c>
      <c r="P45" s="120">
        <v>0.0</v>
      </c>
      <c r="Q45" s="118">
        <v>0.0</v>
      </c>
      <c r="R45" s="121"/>
    </row>
    <row r="46" ht="16.5" customHeight="1">
      <c r="A46" s="111" t="s">
        <v>142</v>
      </c>
      <c r="B46" s="112"/>
      <c r="C46" s="112"/>
      <c r="D46" s="112"/>
      <c r="E46" s="112"/>
      <c r="F46" s="112"/>
      <c r="G46" s="113"/>
      <c r="H46" s="114" t="s">
        <v>140</v>
      </c>
      <c r="I46" s="52"/>
      <c r="J46" s="115" t="s">
        <v>88</v>
      </c>
      <c r="K46" s="117">
        <v>1.0</v>
      </c>
      <c r="L46" s="118" t="s">
        <v>106</v>
      </c>
      <c r="M46" s="118">
        <v>1.0</v>
      </c>
      <c r="N46" s="118" t="s">
        <v>74</v>
      </c>
      <c r="O46" s="118">
        <v>0.0</v>
      </c>
      <c r="P46" s="120">
        <v>0.0</v>
      </c>
      <c r="Q46" s="118">
        <v>2.5</v>
      </c>
      <c r="R46" s="121"/>
    </row>
    <row r="47" ht="16.5" customHeight="1">
      <c r="A47" s="105" t="s">
        <v>143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108"/>
    </row>
    <row r="48" ht="16.5" customHeight="1">
      <c r="A48" s="111" t="s">
        <v>144</v>
      </c>
      <c r="B48" s="112"/>
      <c r="C48" s="112"/>
      <c r="D48" s="112"/>
      <c r="E48" s="112"/>
      <c r="F48" s="112"/>
      <c r="G48" s="113"/>
      <c r="H48" s="114" t="s">
        <v>143</v>
      </c>
      <c r="I48" s="52"/>
      <c r="J48" s="115" t="s">
        <v>92</v>
      </c>
      <c r="K48" s="117">
        <v>2.0</v>
      </c>
      <c r="L48" s="118" t="s">
        <v>106</v>
      </c>
      <c r="M48" s="118" t="s">
        <v>83</v>
      </c>
      <c r="N48" s="118">
        <v>2.0</v>
      </c>
      <c r="O48" s="118" t="s">
        <v>145</v>
      </c>
      <c r="P48" s="120">
        <v>10.0</v>
      </c>
      <c r="Q48" s="118">
        <v>2.0</v>
      </c>
      <c r="R48" s="121"/>
    </row>
    <row r="49" ht="16.5" customHeight="1">
      <c r="A49" s="111" t="s">
        <v>144</v>
      </c>
      <c r="B49" s="112"/>
      <c r="C49" s="112"/>
      <c r="D49" s="112"/>
      <c r="E49" s="112"/>
      <c r="F49" s="112"/>
      <c r="G49" s="113"/>
      <c r="H49" s="114" t="s">
        <v>143</v>
      </c>
      <c r="I49" s="52"/>
      <c r="J49" s="115" t="s">
        <v>88</v>
      </c>
      <c r="K49" s="117">
        <v>2.0</v>
      </c>
      <c r="L49" s="118" t="s">
        <v>106</v>
      </c>
      <c r="M49" s="118" t="s">
        <v>83</v>
      </c>
      <c r="N49" s="118">
        <v>2.0</v>
      </c>
      <c r="O49" s="118" t="s">
        <v>145</v>
      </c>
      <c r="P49" s="120">
        <v>0.0</v>
      </c>
      <c r="Q49" s="118">
        <v>0.0</v>
      </c>
      <c r="R49" s="121"/>
    </row>
    <row r="50" ht="16.5" customHeight="1">
      <c r="A50" s="111" t="s">
        <v>146</v>
      </c>
      <c r="B50" s="112"/>
      <c r="C50" s="112"/>
      <c r="D50" s="112"/>
      <c r="E50" s="112"/>
      <c r="F50" s="112"/>
      <c r="G50" s="113"/>
      <c r="H50" s="114" t="s">
        <v>143</v>
      </c>
      <c r="I50" s="52"/>
      <c r="J50" s="115" t="s">
        <v>92</v>
      </c>
      <c r="K50" s="117">
        <v>2.0</v>
      </c>
      <c r="L50" s="118" t="s">
        <v>106</v>
      </c>
      <c r="M50" s="118" t="s">
        <v>83</v>
      </c>
      <c r="N50" s="118" t="s">
        <v>110</v>
      </c>
      <c r="O50" s="118" t="s">
        <v>147</v>
      </c>
      <c r="P50" s="120">
        <v>100.0</v>
      </c>
      <c r="Q50" s="118">
        <v>3.0</v>
      </c>
      <c r="R50" s="121" t="s">
        <v>148</v>
      </c>
    </row>
    <row r="51" ht="16.5" customHeight="1">
      <c r="A51" s="111" t="s">
        <v>146</v>
      </c>
      <c r="B51" s="112"/>
      <c r="C51" s="112"/>
      <c r="D51" s="112"/>
      <c r="E51" s="112"/>
      <c r="F51" s="112"/>
      <c r="G51" s="113"/>
      <c r="H51" s="114" t="s">
        <v>143</v>
      </c>
      <c r="I51" s="52"/>
      <c r="J51" s="115" t="s">
        <v>88</v>
      </c>
      <c r="K51" s="117">
        <v>2.0</v>
      </c>
      <c r="L51" s="118" t="s">
        <v>106</v>
      </c>
      <c r="M51" s="118" t="s">
        <v>83</v>
      </c>
      <c r="N51" s="118">
        <v>0.0</v>
      </c>
      <c r="O51" s="118" t="s">
        <v>147</v>
      </c>
      <c r="P51" s="120">
        <v>0.0</v>
      </c>
      <c r="Q51" s="118">
        <v>0.0</v>
      </c>
      <c r="R51" s="121"/>
    </row>
    <row r="52" ht="16.5" customHeight="1">
      <c r="A52" s="105" t="s">
        <v>149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108"/>
    </row>
    <row r="53" ht="16.5" customHeight="1">
      <c r="A53" s="111" t="s">
        <v>149</v>
      </c>
      <c r="B53" s="112"/>
      <c r="C53" s="112"/>
      <c r="D53" s="112"/>
      <c r="E53" s="112"/>
      <c r="F53" s="112"/>
      <c r="G53" s="113"/>
      <c r="H53" s="114" t="s">
        <v>149</v>
      </c>
      <c r="I53" s="52"/>
      <c r="J53" s="115" t="s">
        <v>92</v>
      </c>
      <c r="K53" s="117">
        <v>-1.0</v>
      </c>
      <c r="L53" s="118" t="s">
        <v>93</v>
      </c>
      <c r="M53" s="118">
        <v>1.0</v>
      </c>
      <c r="N53" s="118" t="s">
        <v>139</v>
      </c>
      <c r="O53" s="118">
        <v>8.0</v>
      </c>
      <c r="P53" s="120">
        <v>700.0</v>
      </c>
      <c r="Q53" s="118">
        <v>1.0</v>
      </c>
      <c r="R53" s="121"/>
    </row>
    <row r="54" ht="16.5" customHeight="1">
      <c r="A54" s="111" t="s">
        <v>149</v>
      </c>
      <c r="B54" s="112"/>
      <c r="C54" s="112"/>
      <c r="D54" s="112"/>
      <c r="E54" s="112"/>
      <c r="F54" s="112"/>
      <c r="G54" s="113"/>
      <c r="H54" s="114" t="s">
        <v>149</v>
      </c>
      <c r="I54" s="52"/>
      <c r="J54" s="115" t="s">
        <v>88</v>
      </c>
      <c r="K54" s="117">
        <v>1.0</v>
      </c>
      <c r="L54" s="118" t="s">
        <v>89</v>
      </c>
      <c r="M54" s="118">
        <v>1.0</v>
      </c>
      <c r="N54" s="118" t="s">
        <v>139</v>
      </c>
      <c r="O54" s="118">
        <v>8.0</v>
      </c>
      <c r="P54" s="120">
        <v>0.0</v>
      </c>
      <c r="Q54" s="118">
        <v>0.0</v>
      </c>
      <c r="R54" s="121"/>
    </row>
    <row r="55" ht="16.5" customHeight="1">
      <c r="A55" s="105" t="s">
        <v>150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108"/>
    </row>
    <row r="56" ht="16.5" customHeight="1">
      <c r="A56" s="133" t="s">
        <v>150</v>
      </c>
      <c r="B56" s="113"/>
      <c r="C56" s="149"/>
      <c r="D56" s="149"/>
      <c r="E56" s="149"/>
      <c r="F56" s="149"/>
      <c r="G56" s="149"/>
      <c r="H56" s="114" t="s">
        <v>150</v>
      </c>
      <c r="I56" s="52"/>
      <c r="J56" s="115" t="s">
        <v>92</v>
      </c>
      <c r="K56" s="117">
        <v>2.0</v>
      </c>
      <c r="L56" s="118" t="s">
        <v>106</v>
      </c>
      <c r="M56" s="118" t="s">
        <v>151</v>
      </c>
      <c r="N56" s="118" t="s">
        <v>101</v>
      </c>
      <c r="O56" s="118">
        <v>11.0</v>
      </c>
      <c r="P56" s="120">
        <v>70.0</v>
      </c>
      <c r="Q56" s="118">
        <v>2.5</v>
      </c>
      <c r="R56" s="121" t="s">
        <v>132</v>
      </c>
    </row>
    <row r="57" ht="16.5" customHeight="1">
      <c r="A57" s="105" t="s">
        <v>152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108"/>
    </row>
    <row r="58" ht="16.5" customHeight="1">
      <c r="A58" s="111" t="s">
        <v>153</v>
      </c>
      <c r="B58" s="113"/>
      <c r="C58" s="149"/>
      <c r="D58" s="149"/>
      <c r="E58" s="149"/>
      <c r="F58" s="149"/>
      <c r="G58" s="149"/>
      <c r="H58" s="114" t="s">
        <v>152</v>
      </c>
      <c r="I58" s="52"/>
      <c r="J58" s="115" t="s">
        <v>92</v>
      </c>
      <c r="K58" s="117">
        <v>0.0</v>
      </c>
      <c r="L58" s="118" t="s">
        <v>106</v>
      </c>
      <c r="M58" s="118">
        <v>1.0</v>
      </c>
      <c r="N58" s="118">
        <v>0.0</v>
      </c>
      <c r="O58" s="118">
        <v>6.0</v>
      </c>
      <c r="P58" s="120">
        <v>20.0</v>
      </c>
      <c r="Q58" s="118">
        <v>0.5</v>
      </c>
      <c r="R58" s="121"/>
    </row>
    <row r="59" ht="16.5" customHeight="1">
      <c r="A59" s="111" t="s">
        <v>153</v>
      </c>
      <c r="B59" s="113"/>
      <c r="C59" s="149"/>
      <c r="D59" s="149"/>
      <c r="E59" s="149"/>
      <c r="F59" s="149"/>
      <c r="G59" s="149"/>
      <c r="H59" s="114" t="s">
        <v>152</v>
      </c>
      <c r="I59" s="52"/>
      <c r="J59" s="115" t="s">
        <v>88</v>
      </c>
      <c r="K59" s="117">
        <v>0.0</v>
      </c>
      <c r="L59" s="118" t="s">
        <v>106</v>
      </c>
      <c r="M59" s="118">
        <v>1.0</v>
      </c>
      <c r="N59" s="118">
        <v>0.0</v>
      </c>
      <c r="O59" s="118">
        <v>6.0</v>
      </c>
      <c r="P59" s="120">
        <v>0.0</v>
      </c>
      <c r="Q59" s="118">
        <v>0.0</v>
      </c>
      <c r="R59" s="121"/>
    </row>
    <row r="60" ht="16.5" customHeight="1">
      <c r="A60" s="111" t="s">
        <v>156</v>
      </c>
      <c r="B60" s="113"/>
      <c r="C60" s="149"/>
      <c r="D60" s="149"/>
      <c r="E60" s="149"/>
      <c r="F60" s="149"/>
      <c r="G60" s="149"/>
      <c r="H60" s="114" t="s">
        <v>152</v>
      </c>
      <c r="I60" s="52"/>
      <c r="J60" s="115" t="s">
        <v>92</v>
      </c>
      <c r="K60" s="117">
        <v>0.0</v>
      </c>
      <c r="L60" s="118" t="s">
        <v>93</v>
      </c>
      <c r="M60" s="118">
        <v>1.0</v>
      </c>
      <c r="N60" s="118">
        <v>0.0</v>
      </c>
      <c r="O60" s="118">
        <v>8.0</v>
      </c>
      <c r="P60" s="120">
        <v>400.0</v>
      </c>
      <c r="Q60" s="118">
        <v>1.0</v>
      </c>
      <c r="R60" s="121"/>
    </row>
    <row r="61" ht="16.5" customHeight="1">
      <c r="A61" s="111" t="s">
        <v>156</v>
      </c>
      <c r="B61" s="113"/>
      <c r="C61" s="149"/>
      <c r="D61" s="149"/>
      <c r="E61" s="149"/>
      <c r="F61" s="149"/>
      <c r="G61" s="149"/>
      <c r="H61" s="114" t="s">
        <v>152</v>
      </c>
      <c r="I61" s="52"/>
      <c r="J61" s="115" t="s">
        <v>88</v>
      </c>
      <c r="K61" s="117">
        <v>0.0</v>
      </c>
      <c r="L61" s="118" t="s">
        <v>89</v>
      </c>
      <c r="M61" s="118">
        <v>1.0</v>
      </c>
      <c r="N61" s="118">
        <v>0.0</v>
      </c>
      <c r="O61" s="118">
        <v>8.0</v>
      </c>
      <c r="P61" s="120">
        <v>0.0</v>
      </c>
      <c r="Q61" s="118">
        <v>0.0</v>
      </c>
      <c r="R61" s="121"/>
    </row>
    <row r="62" ht="16.5" customHeight="1">
      <c r="A62" s="111" t="s">
        <v>159</v>
      </c>
      <c r="B62" s="113"/>
      <c r="C62" s="149"/>
      <c r="D62" s="149"/>
      <c r="E62" s="149"/>
      <c r="F62" s="149"/>
      <c r="G62" s="149"/>
      <c r="H62" s="114" t="s">
        <v>152</v>
      </c>
      <c r="I62" s="52"/>
      <c r="J62" s="115" t="s">
        <v>92</v>
      </c>
      <c r="K62" s="117">
        <v>0.0</v>
      </c>
      <c r="L62" s="118" t="s">
        <v>93</v>
      </c>
      <c r="M62" s="118">
        <v>1.0</v>
      </c>
      <c r="N62" s="118">
        <v>0.0</v>
      </c>
      <c r="O62" s="118">
        <v>8.0</v>
      </c>
      <c r="P62" s="120">
        <v>300.0</v>
      </c>
      <c r="Q62" s="118">
        <v>1.0</v>
      </c>
      <c r="R62" s="121" t="s">
        <v>160</v>
      </c>
    </row>
    <row r="63" ht="16.5" customHeight="1">
      <c r="A63" s="111" t="s">
        <v>159</v>
      </c>
      <c r="B63" s="113"/>
      <c r="C63" s="149"/>
      <c r="D63" s="149"/>
      <c r="E63" s="149"/>
      <c r="F63" s="149"/>
      <c r="G63" s="149"/>
      <c r="H63" s="114" t="s">
        <v>152</v>
      </c>
      <c r="I63" s="52"/>
      <c r="J63" s="115" t="s">
        <v>88</v>
      </c>
      <c r="K63" s="117">
        <v>0.0</v>
      </c>
      <c r="L63" s="118" t="s">
        <v>89</v>
      </c>
      <c r="M63" s="118">
        <v>1.0</v>
      </c>
      <c r="N63" s="118">
        <v>0.0</v>
      </c>
      <c r="O63" s="118">
        <v>8.0</v>
      </c>
      <c r="P63" s="120">
        <v>0.0</v>
      </c>
      <c r="Q63" s="118">
        <v>0.0</v>
      </c>
      <c r="R63" s="121"/>
    </row>
    <row r="64" ht="16.5" customHeight="1">
      <c r="A64" s="111" t="s">
        <v>161</v>
      </c>
      <c r="B64" s="113"/>
      <c r="C64" s="149"/>
      <c r="D64" s="149"/>
      <c r="E64" s="149"/>
      <c r="F64" s="149"/>
      <c r="G64" s="149"/>
      <c r="H64" s="114" t="s">
        <v>152</v>
      </c>
      <c r="I64" s="52"/>
      <c r="J64" s="115"/>
      <c r="K64" s="117" t="s">
        <v>162</v>
      </c>
      <c r="L64" s="118" t="s">
        <v>82</v>
      </c>
      <c r="M64" s="118">
        <v>1.0</v>
      </c>
      <c r="N64" s="118">
        <v>0.0</v>
      </c>
      <c r="O64" s="118">
        <v>3.0</v>
      </c>
      <c r="P64" s="120">
        <v>50.0</v>
      </c>
      <c r="Q64" s="118">
        <v>1.0</v>
      </c>
      <c r="R64" s="121"/>
    </row>
    <row r="65" ht="16.5" customHeight="1">
      <c r="A65" s="111" t="s">
        <v>163</v>
      </c>
      <c r="B65" s="113"/>
      <c r="C65" s="149"/>
      <c r="D65" s="149"/>
      <c r="E65" s="149"/>
      <c r="F65" s="149"/>
      <c r="G65" s="149"/>
      <c r="H65" s="114" t="s">
        <v>152</v>
      </c>
      <c r="I65" s="52"/>
      <c r="J65" s="115"/>
      <c r="K65" s="117" t="s">
        <v>164</v>
      </c>
      <c r="L65" s="118" t="s">
        <v>165</v>
      </c>
      <c r="M65" s="118">
        <v>1.0</v>
      </c>
      <c r="N65" s="118">
        <v>0.0</v>
      </c>
      <c r="O65" s="118">
        <v>0.0</v>
      </c>
      <c r="P65" s="120">
        <v>0.0</v>
      </c>
      <c r="Q65" s="118">
        <v>0.0</v>
      </c>
      <c r="R65" s="121" t="s">
        <v>166</v>
      </c>
    </row>
    <row r="66" ht="16.5" customHeight="1">
      <c r="A66" s="105" t="s">
        <v>167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108"/>
    </row>
    <row r="67" ht="16.5" customHeight="1">
      <c r="A67" s="111" t="s">
        <v>169</v>
      </c>
      <c r="B67" s="113"/>
      <c r="C67" s="149"/>
      <c r="D67" s="149"/>
      <c r="E67" s="149"/>
      <c r="F67" s="149"/>
      <c r="G67" s="149"/>
      <c r="H67" s="114" t="s">
        <v>167</v>
      </c>
      <c r="I67" s="52"/>
      <c r="J67" s="115" t="s">
        <v>92</v>
      </c>
      <c r="K67" s="117">
        <v>0.0</v>
      </c>
      <c r="L67" s="118" t="s">
        <v>106</v>
      </c>
      <c r="M67" s="118">
        <v>1.0</v>
      </c>
      <c r="N67" s="118" t="s">
        <v>139</v>
      </c>
      <c r="O67" s="118">
        <v>6.0</v>
      </c>
      <c r="P67" s="120">
        <v>20.0</v>
      </c>
      <c r="Q67" s="118">
        <v>0.5</v>
      </c>
      <c r="R67" s="121"/>
    </row>
    <row r="68" ht="16.5" customHeight="1">
      <c r="A68" s="111" t="s">
        <v>169</v>
      </c>
      <c r="B68" s="113"/>
      <c r="C68" s="149"/>
      <c r="D68" s="149"/>
      <c r="E68" s="149"/>
      <c r="F68" s="149"/>
      <c r="G68" s="149"/>
      <c r="H68" s="114" t="s">
        <v>167</v>
      </c>
      <c r="I68" s="52"/>
      <c r="J68" s="115" t="s">
        <v>88</v>
      </c>
      <c r="K68" s="117">
        <v>0.0</v>
      </c>
      <c r="L68" s="118" t="s">
        <v>106</v>
      </c>
      <c r="M68" s="118">
        <v>1.0</v>
      </c>
      <c r="N68" s="118" t="s">
        <v>139</v>
      </c>
      <c r="O68" s="118">
        <v>6.0</v>
      </c>
      <c r="P68" s="120">
        <v>0.0</v>
      </c>
      <c r="Q68" s="118">
        <v>0.0</v>
      </c>
      <c r="R68" s="121"/>
    </row>
    <row r="69" ht="16.5" customHeight="1">
      <c r="A69" s="111" t="s">
        <v>167</v>
      </c>
      <c r="B69" s="113"/>
      <c r="C69" s="149"/>
      <c r="D69" s="149"/>
      <c r="E69" s="149"/>
      <c r="F69" s="149"/>
      <c r="G69" s="149"/>
      <c r="H69" s="114" t="s">
        <v>167</v>
      </c>
      <c r="I69" s="52"/>
      <c r="J69" s="115" t="s">
        <v>88</v>
      </c>
      <c r="K69" s="117">
        <v>1.0</v>
      </c>
      <c r="L69" s="118" t="s">
        <v>89</v>
      </c>
      <c r="M69" s="118">
        <v>1.0</v>
      </c>
      <c r="N69" s="118" t="s">
        <v>139</v>
      </c>
      <c r="O69" s="118">
        <v>5.0</v>
      </c>
      <c r="P69" s="120">
        <v>400.0</v>
      </c>
      <c r="Q69" s="118">
        <v>0.75</v>
      </c>
      <c r="R69" s="121"/>
    </row>
    <row r="70" ht="16.5" customHeight="1">
      <c r="A70" s="105" t="s">
        <v>171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108"/>
    </row>
    <row r="71" ht="16.5" customHeight="1">
      <c r="A71" s="111" t="s">
        <v>144</v>
      </c>
      <c r="B71" s="113"/>
      <c r="C71" s="149"/>
      <c r="D71" s="149"/>
      <c r="E71" s="149"/>
      <c r="F71" s="149"/>
      <c r="G71" s="149"/>
      <c r="H71" s="114" t="s">
        <v>171</v>
      </c>
      <c r="I71" s="52"/>
      <c r="J71" s="115" t="s">
        <v>92</v>
      </c>
      <c r="K71" s="117">
        <v>2.0</v>
      </c>
      <c r="L71" s="118" t="s">
        <v>106</v>
      </c>
      <c r="M71" s="118" t="s">
        <v>83</v>
      </c>
      <c r="N71" s="118">
        <v>0.0</v>
      </c>
      <c r="O71" s="118" t="s">
        <v>147</v>
      </c>
      <c r="P71" s="120">
        <v>10.0</v>
      </c>
      <c r="Q71" s="118">
        <v>2.0</v>
      </c>
      <c r="R71" s="121"/>
    </row>
    <row r="72" ht="16.5" customHeight="1">
      <c r="A72" s="111" t="s">
        <v>144</v>
      </c>
      <c r="B72" s="113"/>
      <c r="C72" s="149"/>
      <c r="D72" s="149"/>
      <c r="E72" s="149"/>
      <c r="F72" s="149"/>
      <c r="G72" s="149"/>
      <c r="H72" s="114" t="s">
        <v>171</v>
      </c>
      <c r="I72" s="52"/>
      <c r="J72" s="115" t="s">
        <v>88</v>
      </c>
      <c r="K72" s="117">
        <v>1.0</v>
      </c>
      <c r="L72" s="118" t="s">
        <v>106</v>
      </c>
      <c r="M72" s="118">
        <v>2.0</v>
      </c>
      <c r="N72" s="118">
        <v>0.0</v>
      </c>
      <c r="O72" s="118" t="s">
        <v>147</v>
      </c>
      <c r="P72" s="120">
        <v>0.0</v>
      </c>
      <c r="Q72" s="118">
        <v>0.0</v>
      </c>
      <c r="R72" s="121"/>
    </row>
    <row r="73" ht="16.5" customHeight="1">
      <c r="A73" s="111" t="s">
        <v>146</v>
      </c>
      <c r="B73" s="113"/>
      <c r="C73" s="149"/>
      <c r="D73" s="149"/>
      <c r="E73" s="149"/>
      <c r="F73" s="149"/>
      <c r="G73" s="149"/>
      <c r="H73" s="114" t="s">
        <v>171</v>
      </c>
      <c r="I73" s="52"/>
      <c r="J73" s="115" t="s">
        <v>92</v>
      </c>
      <c r="K73" s="117">
        <v>3.0</v>
      </c>
      <c r="L73" s="118" t="s">
        <v>93</v>
      </c>
      <c r="M73" s="118">
        <v>2.0</v>
      </c>
      <c r="N73" s="118" t="s">
        <v>110</v>
      </c>
      <c r="O73" s="118" t="s">
        <v>147</v>
      </c>
      <c r="P73" s="120">
        <v>100.0</v>
      </c>
      <c r="Q73" s="118">
        <v>3.0</v>
      </c>
      <c r="R73" s="121"/>
    </row>
    <row r="74" ht="16.5" customHeight="1">
      <c r="A74" s="111" t="s">
        <v>146</v>
      </c>
      <c r="B74" s="113"/>
      <c r="C74" s="149"/>
      <c r="D74" s="149"/>
      <c r="E74" s="149"/>
      <c r="F74" s="149"/>
      <c r="G74" s="149"/>
      <c r="H74" s="114" t="s">
        <v>171</v>
      </c>
      <c r="I74" s="52"/>
      <c r="J74" s="115" t="s">
        <v>88</v>
      </c>
      <c r="K74" s="117">
        <v>3.0</v>
      </c>
      <c r="L74" s="118" t="s">
        <v>89</v>
      </c>
      <c r="M74" s="118">
        <v>2.0</v>
      </c>
      <c r="N74" s="118">
        <v>0.0</v>
      </c>
      <c r="O74" s="118" t="s">
        <v>147</v>
      </c>
      <c r="P74" s="120">
        <v>0.0</v>
      </c>
      <c r="Q74" s="118">
        <v>0.0</v>
      </c>
      <c r="R74" s="121"/>
    </row>
    <row r="75" ht="16.5" customHeight="1">
      <c r="A75" s="111" t="s">
        <v>109</v>
      </c>
      <c r="B75" s="113"/>
      <c r="C75" s="149"/>
      <c r="D75" s="149"/>
      <c r="E75" s="149"/>
      <c r="F75" s="149"/>
      <c r="G75" s="149"/>
      <c r="H75" s="114" t="s">
        <v>171</v>
      </c>
      <c r="I75" s="52"/>
      <c r="J75" s="115" t="s">
        <v>92</v>
      </c>
      <c r="K75" s="117">
        <v>2.0</v>
      </c>
      <c r="L75" s="118" t="s">
        <v>93</v>
      </c>
      <c r="M75" s="118" t="s">
        <v>83</v>
      </c>
      <c r="N75" s="118">
        <v>0.0</v>
      </c>
      <c r="O75" s="118" t="s">
        <v>173</v>
      </c>
      <c r="P75" s="120">
        <v>650.0</v>
      </c>
      <c r="Q75" s="118">
        <v>2.5</v>
      </c>
      <c r="R75" s="121"/>
    </row>
    <row r="76" ht="16.5" customHeight="1">
      <c r="A76" s="111" t="s">
        <v>109</v>
      </c>
      <c r="B76" s="113"/>
      <c r="C76" s="149"/>
      <c r="D76" s="149"/>
      <c r="E76" s="149"/>
      <c r="F76" s="149"/>
      <c r="G76" s="149"/>
      <c r="H76" s="114" t="s">
        <v>171</v>
      </c>
      <c r="I76" s="52"/>
      <c r="J76" s="115" t="s">
        <v>88</v>
      </c>
      <c r="K76" s="117">
        <v>2.0</v>
      </c>
      <c r="L76" s="118" t="s">
        <v>106</v>
      </c>
      <c r="M76" s="118">
        <v>2.0</v>
      </c>
      <c r="N76" s="118">
        <v>0.0</v>
      </c>
      <c r="O76" s="118" t="s">
        <v>173</v>
      </c>
      <c r="P76" s="120">
        <v>0.0</v>
      </c>
      <c r="Q76" s="118">
        <v>0.0</v>
      </c>
      <c r="R76" s="121"/>
    </row>
    <row r="77" ht="16.5" customHeight="1">
      <c r="A77" s="111" t="s">
        <v>174</v>
      </c>
      <c r="B77" s="113"/>
      <c r="C77" s="149"/>
      <c r="D77" s="149"/>
      <c r="E77" s="149"/>
      <c r="F77" s="149"/>
      <c r="G77" s="149"/>
      <c r="H77" s="114" t="s">
        <v>171</v>
      </c>
      <c r="I77" s="52"/>
      <c r="J77" s="115" t="s">
        <v>92</v>
      </c>
      <c r="K77" s="117">
        <v>3.0</v>
      </c>
      <c r="L77" s="118" t="s">
        <v>93</v>
      </c>
      <c r="M77" s="118" t="s">
        <v>83</v>
      </c>
      <c r="N77" s="118">
        <v>0.0</v>
      </c>
      <c r="O77" s="118" t="s">
        <v>175</v>
      </c>
      <c r="P77" s="120">
        <v>800.0</v>
      </c>
      <c r="Q77" s="118">
        <v>3.5</v>
      </c>
      <c r="R77" s="121"/>
    </row>
    <row r="78" ht="16.5" customHeight="1">
      <c r="A78" s="111" t="s">
        <v>174</v>
      </c>
      <c r="B78" s="113"/>
      <c r="C78" s="149"/>
      <c r="D78" s="149"/>
      <c r="E78" s="149"/>
      <c r="F78" s="149"/>
      <c r="G78" s="149"/>
      <c r="H78" s="114" t="s">
        <v>171</v>
      </c>
      <c r="I78" s="52"/>
      <c r="J78" s="115" t="s">
        <v>88</v>
      </c>
      <c r="K78" s="117">
        <v>2.0</v>
      </c>
      <c r="L78" s="118" t="s">
        <v>106</v>
      </c>
      <c r="M78" s="118">
        <v>2.0</v>
      </c>
      <c r="N78" s="118">
        <v>0.0</v>
      </c>
      <c r="O78" s="118" t="s">
        <v>175</v>
      </c>
      <c r="P78" s="120">
        <v>0.0</v>
      </c>
      <c r="Q78" s="118">
        <v>0.0</v>
      </c>
      <c r="R78" s="121"/>
    </row>
    <row r="79" ht="16.5" customHeight="1">
      <c r="A79" s="111" t="s">
        <v>111</v>
      </c>
      <c r="B79" s="113"/>
      <c r="C79" s="149"/>
      <c r="D79" s="149"/>
      <c r="E79" s="149"/>
      <c r="F79" s="149"/>
      <c r="G79" s="149"/>
      <c r="H79" s="114" t="s">
        <v>171</v>
      </c>
      <c r="I79" s="52"/>
      <c r="J79" s="115" t="s">
        <v>92</v>
      </c>
      <c r="K79" s="117">
        <v>2.0</v>
      </c>
      <c r="L79" s="118" t="s">
        <v>93</v>
      </c>
      <c r="M79" s="118" t="s">
        <v>83</v>
      </c>
      <c r="N79" s="118">
        <v>0.0</v>
      </c>
      <c r="O79" s="118" t="s">
        <v>173</v>
      </c>
      <c r="P79" s="120">
        <v>650.0</v>
      </c>
      <c r="Q79" s="118">
        <v>2.5</v>
      </c>
      <c r="R79" s="121"/>
    </row>
    <row r="80" ht="16.5" customHeight="1">
      <c r="A80" s="111" t="s">
        <v>111</v>
      </c>
      <c r="B80" s="113"/>
      <c r="C80" s="149"/>
      <c r="D80" s="149"/>
      <c r="E80" s="149"/>
      <c r="F80" s="149"/>
      <c r="G80" s="149"/>
      <c r="H80" s="114" t="s">
        <v>171</v>
      </c>
      <c r="I80" s="52"/>
      <c r="J80" s="115" t="s">
        <v>88</v>
      </c>
      <c r="K80" s="117">
        <v>1.0</v>
      </c>
      <c r="L80" s="118" t="s">
        <v>89</v>
      </c>
      <c r="M80" s="118">
        <v>1.0</v>
      </c>
      <c r="N80" s="118">
        <v>0.0</v>
      </c>
      <c r="O80" s="118" t="s">
        <v>173</v>
      </c>
      <c r="P80" s="120">
        <v>0.0</v>
      </c>
      <c r="Q80" s="118">
        <v>0.0</v>
      </c>
      <c r="R80" s="121"/>
    </row>
    <row r="81" ht="16.5" customHeight="1">
      <c r="A81" s="111" t="s">
        <v>112</v>
      </c>
      <c r="B81" s="113"/>
      <c r="C81" s="149"/>
      <c r="D81" s="149"/>
      <c r="E81" s="149"/>
      <c r="F81" s="149"/>
      <c r="G81" s="149"/>
      <c r="H81" s="114" t="s">
        <v>171</v>
      </c>
      <c r="I81" s="52"/>
      <c r="J81" s="115" t="s">
        <v>92</v>
      </c>
      <c r="K81" s="117">
        <v>2.0</v>
      </c>
      <c r="L81" s="118" t="s">
        <v>93</v>
      </c>
      <c r="M81" s="118" t="s">
        <v>83</v>
      </c>
      <c r="N81" s="118">
        <v>0.0</v>
      </c>
      <c r="O81" s="118" t="s">
        <v>173</v>
      </c>
      <c r="P81" s="120">
        <v>750.0</v>
      </c>
      <c r="Q81" s="118">
        <v>2.5</v>
      </c>
      <c r="R81" s="121"/>
    </row>
    <row r="82" ht="16.5" customHeight="1">
      <c r="A82" s="111" t="s">
        <v>112</v>
      </c>
      <c r="B82" s="113"/>
      <c r="C82" s="149"/>
      <c r="D82" s="149"/>
      <c r="E82" s="149"/>
      <c r="F82" s="149"/>
      <c r="G82" s="149"/>
      <c r="H82" s="114" t="s">
        <v>171</v>
      </c>
      <c r="I82" s="52"/>
      <c r="J82" s="115" t="s">
        <v>88</v>
      </c>
      <c r="K82" s="117">
        <v>3.0</v>
      </c>
      <c r="L82" s="118" t="s">
        <v>89</v>
      </c>
      <c r="M82" s="118">
        <v>2.0</v>
      </c>
      <c r="N82" s="118">
        <v>0.0</v>
      </c>
      <c r="O82" s="118" t="s">
        <v>173</v>
      </c>
      <c r="P82" s="120">
        <v>0.0</v>
      </c>
      <c r="Q82" s="118">
        <v>0.0</v>
      </c>
      <c r="R82" s="121"/>
    </row>
    <row r="83" ht="16.5" customHeight="1">
      <c r="A83" s="111" t="s">
        <v>178</v>
      </c>
      <c r="B83" s="113"/>
      <c r="C83" s="149"/>
      <c r="D83" s="149"/>
      <c r="E83" s="149"/>
      <c r="F83" s="149"/>
      <c r="G83" s="149"/>
      <c r="H83" s="114" t="s">
        <v>171</v>
      </c>
      <c r="I83" s="52"/>
      <c r="J83" s="115" t="s">
        <v>92</v>
      </c>
      <c r="K83" s="117">
        <v>3.0</v>
      </c>
      <c r="L83" s="118" t="s">
        <v>93</v>
      </c>
      <c r="M83" s="118" t="s">
        <v>83</v>
      </c>
      <c r="N83" s="118">
        <v>0.0</v>
      </c>
      <c r="O83" s="118" t="s">
        <v>175</v>
      </c>
      <c r="P83" s="120">
        <v>900.0</v>
      </c>
      <c r="Q83" s="118">
        <v>3.5</v>
      </c>
      <c r="R83" s="121"/>
    </row>
    <row r="84" ht="16.5" customHeight="1">
      <c r="A84" s="111" t="s">
        <v>178</v>
      </c>
      <c r="B84" s="113"/>
      <c r="C84" s="149"/>
      <c r="D84" s="149"/>
      <c r="E84" s="149"/>
      <c r="F84" s="149"/>
      <c r="G84" s="149"/>
      <c r="H84" s="114" t="s">
        <v>171</v>
      </c>
      <c r="I84" s="52"/>
      <c r="J84" s="115" t="s">
        <v>88</v>
      </c>
      <c r="K84" s="117">
        <v>3.0</v>
      </c>
      <c r="L84" s="118" t="s">
        <v>89</v>
      </c>
      <c r="M84" s="118">
        <v>2.0</v>
      </c>
      <c r="N84" s="118">
        <v>0.0</v>
      </c>
      <c r="O84" s="118" t="s">
        <v>175</v>
      </c>
      <c r="P84" s="120">
        <v>0.0</v>
      </c>
      <c r="Q84" s="118">
        <v>0.0</v>
      </c>
      <c r="R84" s="121"/>
    </row>
    <row r="85" ht="16.5" customHeight="1">
      <c r="A85" s="105" t="s">
        <v>179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108"/>
    </row>
    <row r="86" ht="16.5" customHeight="1">
      <c r="A86" s="111" t="s">
        <v>182</v>
      </c>
      <c r="B86" s="113"/>
      <c r="C86" s="149"/>
      <c r="D86" s="149"/>
      <c r="E86" s="149"/>
      <c r="F86" s="149"/>
      <c r="G86" s="149"/>
      <c r="H86" s="114" t="s">
        <v>179</v>
      </c>
      <c r="I86" s="52"/>
      <c r="J86" s="115" t="s">
        <v>92</v>
      </c>
      <c r="K86" s="117">
        <v>4.0</v>
      </c>
      <c r="L86" s="118" t="s">
        <v>106</v>
      </c>
      <c r="M86" s="118" t="s">
        <v>183</v>
      </c>
      <c r="N86" s="118" t="s">
        <v>110</v>
      </c>
      <c r="O86" s="118" t="s">
        <v>184</v>
      </c>
      <c r="P86" s="120">
        <v>80.0</v>
      </c>
      <c r="Q86" s="118">
        <v>6.0</v>
      </c>
      <c r="R86" s="121"/>
    </row>
    <row r="87" ht="16.5" customHeight="1">
      <c r="A87" s="111" t="s">
        <v>185</v>
      </c>
      <c r="B87" s="113"/>
      <c r="C87" s="149"/>
      <c r="D87" s="149"/>
      <c r="E87" s="149"/>
      <c r="F87" s="149"/>
      <c r="G87" s="149"/>
      <c r="H87" s="114" t="s">
        <v>179</v>
      </c>
      <c r="I87" s="52"/>
      <c r="J87" s="115" t="s">
        <v>92</v>
      </c>
      <c r="K87" s="117">
        <v>3.0</v>
      </c>
      <c r="L87" s="118" t="s">
        <v>93</v>
      </c>
      <c r="M87" s="118" t="s">
        <v>183</v>
      </c>
      <c r="N87" s="118" t="s">
        <v>110</v>
      </c>
      <c r="O87" s="118" t="s">
        <v>186</v>
      </c>
      <c r="P87" s="120">
        <v>100.0</v>
      </c>
      <c r="Q87" s="118">
        <v>4.0</v>
      </c>
      <c r="R87" s="121"/>
    </row>
    <row r="88" ht="16.5" customHeight="1">
      <c r="A88" s="111" t="s">
        <v>187</v>
      </c>
      <c r="B88" s="113"/>
      <c r="C88" s="149"/>
      <c r="D88" s="149"/>
      <c r="E88" s="149"/>
      <c r="F88" s="149"/>
      <c r="G88" s="149"/>
      <c r="H88" s="114" t="s">
        <v>179</v>
      </c>
      <c r="I88" s="52"/>
      <c r="J88" s="115" t="s">
        <v>92</v>
      </c>
      <c r="K88" s="117">
        <v>2.0</v>
      </c>
      <c r="L88" s="118" t="s">
        <v>93</v>
      </c>
      <c r="M88" s="118">
        <v>1.0</v>
      </c>
      <c r="N88" s="118" t="s">
        <v>110</v>
      </c>
      <c r="O88" s="118" t="s">
        <v>188</v>
      </c>
      <c r="P88" s="120">
        <v>15.0</v>
      </c>
      <c r="Q88" s="118">
        <v>2.5</v>
      </c>
      <c r="R88" s="121"/>
    </row>
    <row r="89" ht="16.5" customHeight="1">
      <c r="A89" s="111" t="s">
        <v>187</v>
      </c>
      <c r="B89" s="113"/>
      <c r="C89" s="149"/>
      <c r="D89" s="149"/>
      <c r="E89" s="149"/>
      <c r="F89" s="149"/>
      <c r="G89" s="149"/>
      <c r="H89" s="114" t="s">
        <v>179</v>
      </c>
      <c r="I89" s="52"/>
      <c r="J89" s="115" t="s">
        <v>92</v>
      </c>
      <c r="K89" s="117">
        <v>0.0</v>
      </c>
      <c r="L89" s="118" t="s">
        <v>89</v>
      </c>
      <c r="M89" s="118">
        <v>1.0</v>
      </c>
      <c r="N89" s="118" t="s">
        <v>110</v>
      </c>
      <c r="O89" s="118" t="s">
        <v>188</v>
      </c>
      <c r="P89" s="120">
        <v>0.0</v>
      </c>
      <c r="Q89" s="118">
        <v>0.0</v>
      </c>
      <c r="R89" s="121"/>
    </row>
    <row r="90" ht="16.5" customHeight="1">
      <c r="A90" s="111" t="s">
        <v>190</v>
      </c>
      <c r="B90" s="113"/>
      <c r="C90" s="149"/>
      <c r="D90" s="149"/>
      <c r="E90" s="149"/>
      <c r="F90" s="149"/>
      <c r="G90" s="149"/>
      <c r="H90" s="114" t="s">
        <v>179</v>
      </c>
      <c r="I90" s="52"/>
      <c r="J90" s="115" t="s">
        <v>92</v>
      </c>
      <c r="K90" s="117">
        <v>3.0</v>
      </c>
      <c r="L90" s="118" t="s">
        <v>89</v>
      </c>
      <c r="M90" s="118" t="s">
        <v>183</v>
      </c>
      <c r="N90" s="118" t="s">
        <v>110</v>
      </c>
      <c r="O90" s="118" t="s">
        <v>186</v>
      </c>
      <c r="P90" s="120">
        <v>100.0</v>
      </c>
      <c r="Q90" s="118">
        <v>3.5</v>
      </c>
      <c r="R90" s="121" t="s">
        <v>128</v>
      </c>
    </row>
    <row r="91" ht="16.5" customHeight="1">
      <c r="A91" s="111" t="s">
        <v>191</v>
      </c>
      <c r="B91" s="113"/>
      <c r="C91" s="149"/>
      <c r="D91" s="149"/>
      <c r="E91" s="149"/>
      <c r="F91" s="149"/>
      <c r="G91" s="149"/>
      <c r="H91" s="114" t="s">
        <v>179</v>
      </c>
      <c r="I91" s="52"/>
      <c r="J91" s="115" t="s">
        <v>92</v>
      </c>
      <c r="K91" s="117" t="s">
        <v>192</v>
      </c>
      <c r="L91" s="118" t="s">
        <v>93</v>
      </c>
      <c r="M91" s="118">
        <v>1.0</v>
      </c>
      <c r="N91" s="118" t="s">
        <v>74</v>
      </c>
      <c r="O91" s="118" t="s">
        <v>193</v>
      </c>
      <c r="P91" s="120">
        <v>150.0</v>
      </c>
      <c r="Q91" s="118">
        <v>6.5</v>
      </c>
      <c r="R91" s="121" t="s">
        <v>128</v>
      </c>
    </row>
    <row r="92" ht="16.5" customHeight="1">
      <c r="A92" s="105" t="s">
        <v>194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108"/>
    </row>
    <row r="93" ht="16.5" customHeight="1">
      <c r="A93" s="111" t="s">
        <v>131</v>
      </c>
      <c r="B93" s="113"/>
      <c r="C93" s="149"/>
      <c r="D93" s="149"/>
      <c r="E93" s="149"/>
      <c r="F93" s="149"/>
      <c r="G93" s="149"/>
      <c r="H93" s="114" t="s">
        <v>194</v>
      </c>
      <c r="I93" s="52"/>
      <c r="J93" s="115" t="s">
        <v>92</v>
      </c>
      <c r="K93" s="117">
        <v>4.0</v>
      </c>
      <c r="L93" s="118" t="s">
        <v>106</v>
      </c>
      <c r="M93" s="118" t="s">
        <v>183</v>
      </c>
      <c r="N93" s="118" t="s">
        <v>110</v>
      </c>
      <c r="O93" s="118">
        <v>13.0</v>
      </c>
      <c r="P93" s="120">
        <v>100.0</v>
      </c>
      <c r="Q93" s="118">
        <v>4.0</v>
      </c>
      <c r="R93" s="121" t="s">
        <v>197</v>
      </c>
    </row>
    <row r="94" ht="16.5" customHeight="1">
      <c r="A94" s="105" t="s">
        <v>198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108"/>
    </row>
    <row r="95" ht="16.5" customHeight="1">
      <c r="A95" s="111" t="s">
        <v>199</v>
      </c>
      <c r="B95" s="113"/>
      <c r="C95" s="149"/>
      <c r="D95" s="149"/>
      <c r="E95" s="149"/>
      <c r="F95" s="149"/>
      <c r="G95" s="149"/>
      <c r="H95" s="114" t="s">
        <v>198</v>
      </c>
      <c r="I95" s="52"/>
      <c r="J95" s="115" t="s">
        <v>92</v>
      </c>
      <c r="K95" s="117">
        <v>3.0</v>
      </c>
      <c r="L95" s="118" t="s">
        <v>93</v>
      </c>
      <c r="M95" s="118" t="s">
        <v>200</v>
      </c>
      <c r="N95" s="118" t="s">
        <v>110</v>
      </c>
      <c r="O95" s="118" t="s">
        <v>188</v>
      </c>
      <c r="P95" s="120">
        <v>100.0</v>
      </c>
      <c r="Q95" s="118">
        <v>4.0</v>
      </c>
      <c r="R95" s="121" t="s">
        <v>132</v>
      </c>
    </row>
    <row r="96" ht="16.5" customHeight="1">
      <c r="A96" s="111" t="s">
        <v>199</v>
      </c>
      <c r="B96" s="113"/>
      <c r="C96" s="149"/>
      <c r="D96" s="149"/>
      <c r="E96" s="149"/>
      <c r="F96" s="149"/>
      <c r="G96" s="149"/>
      <c r="H96" s="114" t="s">
        <v>198</v>
      </c>
      <c r="I96" s="52"/>
      <c r="J96" s="115" t="s">
        <v>88</v>
      </c>
      <c r="K96" s="117">
        <v>3.0</v>
      </c>
      <c r="L96" s="118" t="s">
        <v>89</v>
      </c>
      <c r="M96" s="118" t="s">
        <v>201</v>
      </c>
      <c r="N96" s="118" t="s">
        <v>110</v>
      </c>
      <c r="O96" s="118" t="s">
        <v>202</v>
      </c>
      <c r="P96" s="120">
        <v>0.0</v>
      </c>
      <c r="Q96" s="118">
        <v>0.0</v>
      </c>
      <c r="R96" s="121"/>
    </row>
    <row r="97" ht="16.5" customHeight="1">
      <c r="A97" s="111" t="s">
        <v>146</v>
      </c>
      <c r="B97" s="113"/>
      <c r="C97" s="149"/>
      <c r="D97" s="149"/>
      <c r="E97" s="149"/>
      <c r="F97" s="149"/>
      <c r="G97" s="149"/>
      <c r="H97" s="114" t="s">
        <v>198</v>
      </c>
      <c r="I97" s="52"/>
      <c r="J97" s="115" t="s">
        <v>92</v>
      </c>
      <c r="K97" s="117">
        <v>2.0</v>
      </c>
      <c r="L97" s="118" t="s">
        <v>93</v>
      </c>
      <c r="M97" s="118" t="s">
        <v>183</v>
      </c>
      <c r="N97" s="118" t="s">
        <v>110</v>
      </c>
      <c r="O97" s="118" t="s">
        <v>147</v>
      </c>
      <c r="P97" s="120">
        <v>100.0</v>
      </c>
      <c r="Q97" s="118">
        <v>3.0</v>
      </c>
      <c r="R97" s="121"/>
    </row>
    <row r="98" ht="16.5" customHeight="1">
      <c r="A98" s="111" t="s">
        <v>146</v>
      </c>
      <c r="B98" s="113"/>
      <c r="C98" s="149"/>
      <c r="D98" s="149"/>
      <c r="E98" s="149"/>
      <c r="F98" s="149"/>
      <c r="G98" s="149"/>
      <c r="H98" s="114" t="s">
        <v>198</v>
      </c>
      <c r="I98" s="52"/>
      <c r="J98" s="115" t="s">
        <v>88</v>
      </c>
      <c r="K98" s="117">
        <v>3.0</v>
      </c>
      <c r="L98" s="118" t="s">
        <v>89</v>
      </c>
      <c r="M98" s="118">
        <v>2.0</v>
      </c>
      <c r="N98" s="118">
        <v>0.0</v>
      </c>
      <c r="O98" s="118" t="s">
        <v>147</v>
      </c>
      <c r="P98" s="120">
        <v>0.0</v>
      </c>
      <c r="Q98" s="118">
        <v>0.0</v>
      </c>
      <c r="R98" s="121"/>
    </row>
    <row r="99" ht="16.5" customHeight="1">
      <c r="A99" s="111" t="s">
        <v>203</v>
      </c>
      <c r="B99" s="113"/>
      <c r="C99" s="149"/>
      <c r="D99" s="149"/>
      <c r="E99" s="149"/>
      <c r="F99" s="149"/>
      <c r="G99" s="149"/>
      <c r="H99" s="114" t="s">
        <v>198</v>
      </c>
      <c r="I99" s="52"/>
      <c r="J99" s="115" t="s">
        <v>92</v>
      </c>
      <c r="K99" s="117">
        <v>5.0</v>
      </c>
      <c r="L99" s="118" t="s">
        <v>93</v>
      </c>
      <c r="M99" s="118" t="s">
        <v>200</v>
      </c>
      <c r="N99" s="118" t="s">
        <v>110</v>
      </c>
      <c r="O99" s="118" t="s">
        <v>184</v>
      </c>
      <c r="P99" s="120">
        <v>150.0</v>
      </c>
      <c r="Q99" s="118">
        <v>6.0</v>
      </c>
      <c r="R99" s="121"/>
    </row>
    <row r="100" ht="16.5" customHeight="1">
      <c r="A100" s="111" t="s">
        <v>203</v>
      </c>
      <c r="B100" s="113"/>
      <c r="C100" s="149"/>
      <c r="D100" s="149"/>
      <c r="E100" s="149"/>
      <c r="F100" s="149"/>
      <c r="G100" s="149"/>
      <c r="H100" s="114" t="s">
        <v>198</v>
      </c>
      <c r="I100" s="52"/>
      <c r="J100" s="115" t="s">
        <v>92</v>
      </c>
      <c r="K100" s="117">
        <v>4.0</v>
      </c>
      <c r="L100" s="118" t="s">
        <v>89</v>
      </c>
      <c r="M100" s="118" t="s">
        <v>200</v>
      </c>
      <c r="N100" s="118" t="s">
        <v>110</v>
      </c>
      <c r="O100" s="118" t="s">
        <v>184</v>
      </c>
      <c r="P100" s="120">
        <v>0.0</v>
      </c>
      <c r="Q100" s="118">
        <v>0.0</v>
      </c>
      <c r="R100" s="121" t="s">
        <v>128</v>
      </c>
    </row>
    <row r="101" ht="16.5" customHeight="1">
      <c r="A101" s="111" t="s">
        <v>203</v>
      </c>
      <c r="B101" s="113"/>
      <c r="C101" s="149"/>
      <c r="D101" s="149"/>
      <c r="E101" s="149"/>
      <c r="F101" s="149"/>
      <c r="G101" s="149"/>
      <c r="H101" s="114" t="s">
        <v>198</v>
      </c>
      <c r="I101" s="52"/>
      <c r="J101" s="115" t="s">
        <v>88</v>
      </c>
      <c r="K101" s="117">
        <v>3.0</v>
      </c>
      <c r="L101" s="118" t="s">
        <v>89</v>
      </c>
      <c r="M101" s="118" t="s">
        <v>201</v>
      </c>
      <c r="N101" s="118" t="s">
        <v>110</v>
      </c>
      <c r="O101" s="118" t="s">
        <v>175</v>
      </c>
      <c r="P101" s="120">
        <v>0.0</v>
      </c>
      <c r="Q101" s="118">
        <v>0.0</v>
      </c>
      <c r="R101" s="121"/>
    </row>
    <row r="102" ht="16.5" customHeight="1">
      <c r="A102" s="111" t="s">
        <v>204</v>
      </c>
      <c r="B102" s="113"/>
      <c r="C102" s="149"/>
      <c r="D102" s="149"/>
      <c r="E102" s="149"/>
      <c r="F102" s="149"/>
      <c r="G102" s="149"/>
      <c r="H102" s="114" t="s">
        <v>198</v>
      </c>
      <c r="I102" s="52"/>
      <c r="J102" s="115" t="s">
        <v>92</v>
      </c>
      <c r="K102" s="117">
        <v>4.0</v>
      </c>
      <c r="L102" s="118" t="s">
        <v>93</v>
      </c>
      <c r="M102" s="118" t="s">
        <v>200</v>
      </c>
      <c r="N102" s="118" t="s">
        <v>110</v>
      </c>
      <c r="O102" s="118" t="s">
        <v>186</v>
      </c>
      <c r="P102" s="120">
        <v>120.0</v>
      </c>
      <c r="Q102" s="118">
        <v>5.0</v>
      </c>
      <c r="R102" s="121"/>
    </row>
    <row r="103" ht="16.5" customHeight="1">
      <c r="A103" s="111" t="s">
        <v>204</v>
      </c>
      <c r="B103" s="113"/>
      <c r="C103" s="149"/>
      <c r="D103" s="149"/>
      <c r="E103" s="149"/>
      <c r="F103" s="149"/>
      <c r="G103" s="149"/>
      <c r="H103" s="114" t="s">
        <v>198</v>
      </c>
      <c r="I103" s="52"/>
      <c r="J103" s="115" t="s">
        <v>88</v>
      </c>
      <c r="K103" s="117">
        <v>4.0</v>
      </c>
      <c r="L103" s="118" t="s">
        <v>106</v>
      </c>
      <c r="M103" s="118" t="s">
        <v>200</v>
      </c>
      <c r="N103" s="118" t="s">
        <v>110</v>
      </c>
      <c r="O103" s="118" t="s">
        <v>186</v>
      </c>
      <c r="P103" s="120">
        <v>0.0</v>
      </c>
      <c r="Q103" s="118">
        <v>0.0</v>
      </c>
      <c r="R103" s="121"/>
    </row>
    <row r="104" ht="16.5" customHeight="1">
      <c r="A104" s="105" t="s">
        <v>205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108"/>
    </row>
    <row r="105" ht="16.5" customHeight="1">
      <c r="A105" s="111" t="s">
        <v>205</v>
      </c>
      <c r="B105" s="113"/>
      <c r="C105" s="149"/>
      <c r="D105" s="149"/>
      <c r="E105" s="149"/>
      <c r="F105" s="149"/>
      <c r="G105" s="149"/>
      <c r="H105" s="114" t="s">
        <v>205</v>
      </c>
      <c r="I105" s="52"/>
      <c r="J105" s="115" t="s">
        <v>88</v>
      </c>
      <c r="K105" s="117">
        <v>2.0</v>
      </c>
      <c r="L105" s="118" t="s">
        <v>89</v>
      </c>
      <c r="M105" s="118" t="s">
        <v>206</v>
      </c>
      <c r="N105" s="118">
        <v>0.0</v>
      </c>
      <c r="O105" s="118">
        <v>9.0</v>
      </c>
      <c r="P105" s="120">
        <v>40.0</v>
      </c>
      <c r="Q105" s="118">
        <v>2.0</v>
      </c>
      <c r="R105" s="121" t="s">
        <v>90</v>
      </c>
    </row>
    <row r="106" ht="16.5" customHeight="1">
      <c r="A106" s="111" t="s">
        <v>207</v>
      </c>
      <c r="B106" s="113"/>
      <c r="C106" s="149"/>
      <c r="D106" s="149"/>
      <c r="E106" s="149"/>
      <c r="F106" s="149"/>
      <c r="G106" s="149"/>
      <c r="H106" s="114" t="s">
        <v>205</v>
      </c>
      <c r="I106" s="52"/>
      <c r="J106" s="115" t="s">
        <v>88</v>
      </c>
      <c r="K106" s="117">
        <v>3.0</v>
      </c>
      <c r="L106" s="118" t="s">
        <v>89</v>
      </c>
      <c r="M106" s="118" t="s">
        <v>183</v>
      </c>
      <c r="N106" s="118">
        <v>0.0</v>
      </c>
      <c r="O106" s="118" t="s">
        <v>147</v>
      </c>
      <c r="P106" s="120">
        <v>0.0</v>
      </c>
      <c r="Q106" s="118">
        <v>0.0</v>
      </c>
      <c r="R106" s="121"/>
    </row>
    <row r="107" ht="16.5" customHeight="1">
      <c r="A107" s="111" t="s">
        <v>208</v>
      </c>
      <c r="B107" s="113"/>
      <c r="C107" s="149"/>
      <c r="D107" s="149"/>
      <c r="E107" s="149"/>
      <c r="F107" s="149"/>
      <c r="G107" s="149"/>
      <c r="H107" s="114" t="s">
        <v>205</v>
      </c>
      <c r="I107" s="52"/>
      <c r="J107" s="115" t="s">
        <v>88</v>
      </c>
      <c r="K107" s="117">
        <v>1.0</v>
      </c>
      <c r="L107" s="118" t="s">
        <v>89</v>
      </c>
      <c r="M107" s="118">
        <v>1.0</v>
      </c>
      <c r="N107" s="118">
        <v>0.0</v>
      </c>
      <c r="O107" s="118">
        <v>6.0</v>
      </c>
      <c r="P107" s="120">
        <v>30.0</v>
      </c>
      <c r="Q107" s="118">
        <v>1.0</v>
      </c>
      <c r="R107" s="121" t="s">
        <v>90</v>
      </c>
    </row>
    <row r="108" ht="16.5" customHeight="1">
      <c r="A108" s="111" t="s">
        <v>209</v>
      </c>
      <c r="B108" s="113"/>
      <c r="C108" s="149"/>
      <c r="D108" s="149"/>
      <c r="E108" s="149"/>
      <c r="F108" s="149"/>
      <c r="G108" s="149"/>
      <c r="H108" s="114" t="s">
        <v>205</v>
      </c>
      <c r="I108" s="52"/>
      <c r="J108" s="115" t="s">
        <v>88</v>
      </c>
      <c r="K108" s="117">
        <v>2.0</v>
      </c>
      <c r="L108" s="118" t="s">
        <v>89</v>
      </c>
      <c r="M108" s="118" t="s">
        <v>200</v>
      </c>
      <c r="N108" s="118" t="s">
        <v>110</v>
      </c>
      <c r="O108" s="118">
        <v>10.0</v>
      </c>
      <c r="P108" s="120">
        <v>60.0</v>
      </c>
      <c r="Q108" s="118">
        <v>2.5</v>
      </c>
      <c r="R108" s="121"/>
    </row>
    <row r="109" ht="16.5" customHeight="1">
      <c r="A109" s="111" t="s">
        <v>207</v>
      </c>
      <c r="B109" s="113"/>
      <c r="C109" s="149"/>
      <c r="D109" s="149"/>
      <c r="E109" s="149"/>
      <c r="F109" s="149"/>
      <c r="G109" s="149"/>
      <c r="H109" s="114" t="s">
        <v>205</v>
      </c>
      <c r="I109" s="52"/>
      <c r="J109" s="115" t="s">
        <v>88</v>
      </c>
      <c r="K109" s="117">
        <v>3.0</v>
      </c>
      <c r="L109" s="118" t="s">
        <v>89</v>
      </c>
      <c r="M109" s="118" t="s">
        <v>200</v>
      </c>
      <c r="N109" s="118">
        <v>0.0</v>
      </c>
      <c r="O109" s="118" t="s">
        <v>173</v>
      </c>
      <c r="P109" s="120">
        <v>0.0</v>
      </c>
      <c r="Q109" s="118">
        <v>0.0</v>
      </c>
      <c r="R109" s="121"/>
    </row>
    <row r="110" ht="16.5" customHeight="1">
      <c r="A110" s="105" t="s">
        <v>212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108"/>
    </row>
    <row r="111" ht="16.5" customHeight="1">
      <c r="A111" s="111" t="s">
        <v>212</v>
      </c>
      <c r="B111" s="113"/>
      <c r="C111" s="149"/>
      <c r="D111" s="149"/>
      <c r="E111" s="149"/>
      <c r="F111" s="149"/>
      <c r="G111" s="149"/>
      <c r="H111" s="114" t="s">
        <v>212</v>
      </c>
      <c r="I111" s="52"/>
      <c r="J111" s="115" t="s">
        <v>92</v>
      </c>
      <c r="K111" s="117" t="s">
        <v>214</v>
      </c>
      <c r="L111" s="118" t="s">
        <v>106</v>
      </c>
      <c r="M111" s="118" t="s">
        <v>100</v>
      </c>
      <c r="N111" s="118" t="s">
        <v>101</v>
      </c>
      <c r="O111" s="118" t="s">
        <v>215</v>
      </c>
      <c r="P111" s="120">
        <v>20.0</v>
      </c>
      <c r="Q111" s="118">
        <v>1.0</v>
      </c>
      <c r="R111" s="121" t="s">
        <v>216</v>
      </c>
    </row>
    <row r="112" ht="16.5" customHeight="1">
      <c r="A112" s="105" t="s">
        <v>217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108"/>
    </row>
    <row r="113" ht="16.5" customHeight="1">
      <c r="A113" s="111" t="s">
        <v>218</v>
      </c>
      <c r="B113" s="113"/>
      <c r="C113" s="149"/>
      <c r="D113" s="149"/>
      <c r="E113" s="149"/>
      <c r="F113" s="149"/>
      <c r="G113" s="149"/>
      <c r="H113" s="114" t="s">
        <v>217</v>
      </c>
      <c r="I113" s="52"/>
      <c r="J113" s="115" t="s">
        <v>88</v>
      </c>
      <c r="K113" s="117">
        <v>-1.0</v>
      </c>
      <c r="L113" s="118" t="s">
        <v>89</v>
      </c>
      <c r="M113" s="118" t="s">
        <v>73</v>
      </c>
      <c r="N113" s="118" t="s">
        <v>74</v>
      </c>
      <c r="O113" s="118">
        <v>0.0</v>
      </c>
      <c r="P113" s="120">
        <v>0.0</v>
      </c>
      <c r="Q113" s="118">
        <v>0.0</v>
      </c>
      <c r="R113" s="121" t="s">
        <v>219</v>
      </c>
    </row>
    <row r="114" ht="16.5" customHeight="1">
      <c r="A114" s="111" t="s">
        <v>220</v>
      </c>
      <c r="B114" s="113"/>
      <c r="C114" s="149"/>
      <c r="D114" s="149"/>
      <c r="E114" s="149"/>
      <c r="F114" s="149"/>
      <c r="G114" s="149"/>
      <c r="H114" s="114" t="s">
        <v>217</v>
      </c>
      <c r="I114" s="52"/>
      <c r="J114" s="115" t="s">
        <v>88</v>
      </c>
      <c r="K114" s="117">
        <v>-1.0</v>
      </c>
      <c r="L114" s="118" t="s">
        <v>221</v>
      </c>
      <c r="M114" s="118" t="s">
        <v>73</v>
      </c>
      <c r="N114" s="118" t="s">
        <v>74</v>
      </c>
      <c r="O114" s="118">
        <v>0.0</v>
      </c>
      <c r="P114" s="120">
        <v>0.0</v>
      </c>
      <c r="Q114" s="118">
        <v>0.0</v>
      </c>
      <c r="R114" s="121" t="s">
        <v>219</v>
      </c>
    </row>
    <row r="115" ht="16.5" customHeight="1">
      <c r="A115" s="111" t="s">
        <v>222</v>
      </c>
      <c r="B115" s="113"/>
      <c r="C115" s="149"/>
      <c r="D115" s="149"/>
      <c r="E115" s="149"/>
      <c r="F115" s="149"/>
      <c r="G115" s="149"/>
      <c r="H115" s="114" t="s">
        <v>217</v>
      </c>
      <c r="I115" s="52"/>
      <c r="J115" s="115" t="s">
        <v>88</v>
      </c>
      <c r="K115" s="117">
        <v>-1.0</v>
      </c>
      <c r="L115" s="118" t="s">
        <v>93</v>
      </c>
      <c r="M115" s="118" t="s">
        <v>73</v>
      </c>
      <c r="N115" s="118" t="s">
        <v>74</v>
      </c>
      <c r="O115" s="118">
        <v>0.0</v>
      </c>
      <c r="P115" s="120">
        <v>0.0</v>
      </c>
      <c r="Q115" s="118">
        <v>0.0</v>
      </c>
      <c r="R115" s="121" t="s">
        <v>219</v>
      </c>
    </row>
    <row r="116" ht="16.5" customHeight="1">
      <c r="A116" s="111" t="s">
        <v>223</v>
      </c>
      <c r="B116" s="113"/>
      <c r="C116" s="149"/>
      <c r="D116" s="149"/>
      <c r="E116" s="149"/>
      <c r="F116" s="149"/>
      <c r="G116" s="149"/>
      <c r="H116" s="114" t="s">
        <v>217</v>
      </c>
      <c r="I116" s="52"/>
      <c r="J116" s="115" t="s">
        <v>88</v>
      </c>
      <c r="K116" s="117">
        <v>-1.0</v>
      </c>
      <c r="L116" s="118" t="s">
        <v>106</v>
      </c>
      <c r="M116" s="118" t="s">
        <v>73</v>
      </c>
      <c r="N116" s="118" t="s">
        <v>74</v>
      </c>
      <c r="O116" s="118">
        <v>0.0</v>
      </c>
      <c r="P116" s="120">
        <v>0.0</v>
      </c>
      <c r="Q116" s="118">
        <v>0.0</v>
      </c>
      <c r="R116" s="121" t="s">
        <v>219</v>
      </c>
    </row>
    <row r="117" ht="16.5" customHeight="1">
      <c r="A117" s="111" t="s">
        <v>224</v>
      </c>
      <c r="B117" s="113"/>
      <c r="C117" s="149"/>
      <c r="D117" s="149"/>
      <c r="E117" s="149"/>
      <c r="F117" s="149"/>
      <c r="G117" s="149"/>
      <c r="H117" s="114" t="s">
        <v>217</v>
      </c>
      <c r="I117" s="52"/>
      <c r="J117" s="115" t="s">
        <v>215</v>
      </c>
      <c r="K117" s="117"/>
      <c r="L117" s="118"/>
      <c r="M117" s="118" t="s">
        <v>215</v>
      </c>
      <c r="N117" s="118" t="s">
        <v>215</v>
      </c>
      <c r="O117" s="118">
        <v>0.0</v>
      </c>
      <c r="P117" s="120">
        <v>0.0</v>
      </c>
      <c r="Q117" s="118">
        <v>0.0</v>
      </c>
      <c r="R117" s="121" t="s">
        <v>225</v>
      </c>
    </row>
    <row r="118" ht="16.5" customHeight="1">
      <c r="A118" s="111" t="s">
        <v>226</v>
      </c>
      <c r="B118" s="113"/>
      <c r="C118" s="149"/>
      <c r="D118" s="149"/>
      <c r="E118" s="149"/>
      <c r="F118" s="149"/>
      <c r="G118" s="149"/>
      <c r="H118" s="114" t="s">
        <v>217</v>
      </c>
      <c r="I118" s="52"/>
      <c r="J118" s="115" t="s">
        <v>88</v>
      </c>
      <c r="K118" s="117">
        <v>0.0</v>
      </c>
      <c r="L118" s="118" t="s">
        <v>106</v>
      </c>
      <c r="M118" s="118" t="s">
        <v>73</v>
      </c>
      <c r="N118" s="118">
        <v>0.0</v>
      </c>
      <c r="O118" s="118">
        <v>7.0</v>
      </c>
      <c r="P118" s="120">
        <v>20.0</v>
      </c>
      <c r="Q118" s="118">
        <v>0.5</v>
      </c>
      <c r="R118" s="121"/>
    </row>
    <row r="119" ht="16.5" customHeight="1">
      <c r="A119" s="111" t="s">
        <v>227</v>
      </c>
      <c r="B119" s="113"/>
      <c r="C119" s="149"/>
      <c r="D119" s="149"/>
      <c r="E119" s="149"/>
      <c r="F119" s="149"/>
      <c r="G119" s="149"/>
      <c r="H119" s="114" t="s">
        <v>217</v>
      </c>
      <c r="I119" s="52"/>
      <c r="J119" s="115"/>
      <c r="K119" s="115" t="s">
        <v>164</v>
      </c>
      <c r="L119" s="118" t="s">
        <v>165</v>
      </c>
      <c r="M119" s="118" t="s">
        <v>94</v>
      </c>
      <c r="N119" s="118" t="s">
        <v>74</v>
      </c>
      <c r="O119" s="118">
        <v>2.0</v>
      </c>
      <c r="P119" s="120">
        <v>100.0</v>
      </c>
      <c r="Q119" s="118">
        <v>0.5</v>
      </c>
      <c r="R119" s="121" t="s">
        <v>166</v>
      </c>
    </row>
    <row r="120" ht="16.5" customHeight="1">
      <c r="A120" s="105" t="s">
        <v>228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108"/>
    </row>
    <row r="121" ht="16.5" customHeight="1">
      <c r="A121" s="111" t="s">
        <v>229</v>
      </c>
      <c r="B121" s="113"/>
      <c r="C121" s="149"/>
      <c r="D121" s="149"/>
      <c r="E121" s="149"/>
      <c r="F121" s="149"/>
      <c r="G121" s="149"/>
      <c r="H121" s="114" t="s">
        <v>228</v>
      </c>
      <c r="I121" s="52"/>
      <c r="J121" s="115" t="s">
        <v>88</v>
      </c>
      <c r="K121" s="117">
        <v>-1.0</v>
      </c>
      <c r="L121" s="118" t="s">
        <v>106</v>
      </c>
      <c r="M121" s="118" t="s">
        <v>73</v>
      </c>
      <c r="N121" s="118">
        <v>0.0</v>
      </c>
      <c r="O121" s="118">
        <v>0.0</v>
      </c>
      <c r="P121" s="120">
        <v>0.0</v>
      </c>
      <c r="Q121" s="118">
        <v>0.0</v>
      </c>
      <c r="R121" s="121" t="s">
        <v>219</v>
      </c>
    </row>
    <row r="122" ht="16.5" customHeight="1">
      <c r="A122" s="111" t="s">
        <v>230</v>
      </c>
      <c r="B122" s="113"/>
      <c r="C122" s="149"/>
      <c r="D122" s="149"/>
      <c r="E122" s="149"/>
      <c r="F122" s="149"/>
      <c r="G122" s="149"/>
      <c r="H122" s="114" t="s">
        <v>228</v>
      </c>
      <c r="I122" s="52"/>
      <c r="J122" s="115" t="s">
        <v>88</v>
      </c>
      <c r="K122" s="117">
        <v>0.0</v>
      </c>
      <c r="L122" s="118" t="s">
        <v>106</v>
      </c>
      <c r="M122" s="118" t="s">
        <v>73</v>
      </c>
      <c r="N122" s="118">
        <v>0.0</v>
      </c>
      <c r="O122" s="118">
        <v>0.0</v>
      </c>
      <c r="P122" s="120">
        <v>10.0</v>
      </c>
      <c r="Q122" s="118">
        <v>0.1</v>
      </c>
      <c r="R122" s="121" t="s">
        <v>219</v>
      </c>
    </row>
    <row r="123" ht="16.5" customHeight="1">
      <c r="A123" s="105" t="s">
        <v>231</v>
      </c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108"/>
    </row>
    <row r="124" ht="16.5" customHeight="1">
      <c r="A124" s="111" t="s">
        <v>232</v>
      </c>
      <c r="B124" s="113"/>
      <c r="C124" s="149"/>
      <c r="D124" s="149"/>
      <c r="E124" s="149"/>
      <c r="F124" s="149"/>
      <c r="G124" s="149"/>
      <c r="H124" s="114" t="s">
        <v>231</v>
      </c>
      <c r="I124" s="52"/>
      <c r="J124" s="115" t="s">
        <v>88</v>
      </c>
      <c r="K124" s="117">
        <v>0.0</v>
      </c>
      <c r="L124" s="118" t="s">
        <v>106</v>
      </c>
      <c r="M124" s="118" t="s">
        <v>94</v>
      </c>
      <c r="N124" s="118" t="s">
        <v>74</v>
      </c>
      <c r="O124" s="118">
        <v>0.0</v>
      </c>
      <c r="P124" s="120">
        <v>0.0</v>
      </c>
      <c r="Q124" s="118">
        <v>0.0</v>
      </c>
      <c r="R124" s="121" t="s">
        <v>233</v>
      </c>
    </row>
    <row r="125" ht="17.25" customHeight="1">
      <c r="A125" s="201" t="s">
        <v>234</v>
      </c>
      <c r="B125" s="202"/>
      <c r="C125" s="203"/>
      <c r="D125" s="203"/>
      <c r="E125" s="203"/>
      <c r="F125" s="203"/>
      <c r="G125" s="203"/>
      <c r="H125" s="204" t="s">
        <v>235</v>
      </c>
      <c r="I125" s="205"/>
      <c r="J125" s="206" t="s">
        <v>88</v>
      </c>
      <c r="K125" s="207">
        <v>1.0</v>
      </c>
      <c r="L125" s="205" t="s">
        <v>106</v>
      </c>
      <c r="M125" s="205" t="s">
        <v>94</v>
      </c>
      <c r="N125" s="205" t="s">
        <v>74</v>
      </c>
      <c r="O125" s="205">
        <v>0.0</v>
      </c>
      <c r="P125" s="208">
        <v>0.0</v>
      </c>
      <c r="Q125" s="205">
        <v>0.0</v>
      </c>
      <c r="R125" s="209" t="s">
        <v>233</v>
      </c>
    </row>
    <row r="126" ht="17.25" customHeight="1">
      <c r="B126" s="1"/>
      <c r="C126" s="1"/>
      <c r="D126" s="1"/>
      <c r="E126" s="1"/>
      <c r="F126" s="1"/>
      <c r="G126" s="1"/>
      <c r="H126" s="1"/>
      <c r="I126" s="1"/>
      <c r="K126" s="1"/>
    </row>
    <row r="127" ht="16.5" customHeight="1">
      <c r="B127" s="1"/>
      <c r="C127" s="1"/>
      <c r="D127" s="1"/>
      <c r="E127" s="1"/>
      <c r="F127" s="1"/>
      <c r="G127" s="1"/>
      <c r="H127" s="1"/>
      <c r="I127" s="1"/>
      <c r="K127" s="1"/>
    </row>
    <row r="128" ht="16.5" customHeight="1">
      <c r="B128" s="1"/>
      <c r="C128" s="1"/>
      <c r="D128" s="1"/>
      <c r="E128" s="1"/>
      <c r="F128" s="1"/>
      <c r="G128" s="1"/>
      <c r="H128" s="1"/>
      <c r="I128" s="1"/>
      <c r="K128" s="1"/>
    </row>
    <row r="129" ht="16.5" customHeight="1">
      <c r="B129" s="1"/>
      <c r="C129" s="1"/>
      <c r="D129" s="1"/>
      <c r="E129" s="1"/>
      <c r="F129" s="1"/>
      <c r="G129" s="1"/>
      <c r="H129" s="1"/>
      <c r="I129" s="1"/>
      <c r="K129" s="1"/>
    </row>
    <row r="130" ht="16.5" customHeight="1">
      <c r="B130" s="1"/>
      <c r="C130" s="1"/>
      <c r="D130" s="1"/>
      <c r="E130" s="1"/>
      <c r="F130" s="1"/>
      <c r="G130" s="1"/>
      <c r="H130" s="1"/>
      <c r="I130" s="1"/>
      <c r="K130" s="1"/>
    </row>
    <row r="131" ht="16.5" customHeight="1">
      <c r="B131" s="1"/>
      <c r="C131" s="1"/>
      <c r="D131" s="1"/>
      <c r="E131" s="1"/>
      <c r="F131" s="1"/>
      <c r="G131" s="1"/>
      <c r="H131" s="1"/>
      <c r="I131" s="1"/>
      <c r="K131" s="1"/>
    </row>
    <row r="132" ht="16.5" customHeight="1">
      <c r="B132" s="1"/>
      <c r="C132" s="1"/>
      <c r="D132" s="1"/>
      <c r="E132" s="1"/>
      <c r="F132" s="1"/>
      <c r="G132" s="1"/>
      <c r="H132" s="1"/>
      <c r="I132" s="1"/>
      <c r="K132" s="1"/>
    </row>
    <row r="133" ht="16.5" customHeight="1">
      <c r="B133" s="1"/>
      <c r="C133" s="1"/>
      <c r="D133" s="1"/>
      <c r="E133" s="1"/>
      <c r="F133" s="1"/>
      <c r="G133" s="1"/>
      <c r="H133" s="1"/>
      <c r="I133" s="1"/>
      <c r="K133" s="1"/>
    </row>
    <row r="134" ht="16.5" customHeight="1">
      <c r="B134" s="1"/>
      <c r="C134" s="1"/>
      <c r="D134" s="1"/>
      <c r="E134" s="1"/>
      <c r="F134" s="1"/>
      <c r="G134" s="1"/>
      <c r="H134" s="1"/>
      <c r="I134" s="1"/>
      <c r="K134" s="1"/>
    </row>
    <row r="135" ht="16.5" customHeight="1">
      <c r="B135" s="1"/>
      <c r="C135" s="1"/>
      <c r="D135" s="1"/>
      <c r="E135" s="1"/>
      <c r="F135" s="1"/>
      <c r="G135" s="1"/>
      <c r="H135" s="1"/>
      <c r="I135" s="1"/>
      <c r="K135" s="1"/>
    </row>
    <row r="136" ht="16.5" customHeight="1">
      <c r="B136" s="1"/>
      <c r="C136" s="1"/>
      <c r="D136" s="1"/>
      <c r="E136" s="1"/>
      <c r="F136" s="1"/>
      <c r="G136" s="1"/>
      <c r="H136" s="1"/>
      <c r="I136" s="1"/>
      <c r="K136" s="1"/>
    </row>
    <row r="137" ht="16.5" customHeight="1">
      <c r="B137" s="1"/>
      <c r="C137" s="1"/>
      <c r="D137" s="1"/>
      <c r="E137" s="1"/>
      <c r="F137" s="1"/>
      <c r="G137" s="1"/>
      <c r="H137" s="1"/>
      <c r="I137" s="1"/>
      <c r="K137" s="1"/>
    </row>
    <row r="138" ht="16.5" customHeight="1">
      <c r="B138" s="1"/>
      <c r="C138" s="1"/>
      <c r="D138" s="1"/>
      <c r="E138" s="1"/>
      <c r="F138" s="1"/>
      <c r="G138" s="1"/>
      <c r="H138" s="1"/>
      <c r="I138" s="1"/>
      <c r="K138" s="1"/>
    </row>
    <row r="139" ht="16.5" customHeight="1">
      <c r="B139" s="1"/>
      <c r="C139" s="1"/>
      <c r="D139" s="1"/>
      <c r="E139" s="1"/>
      <c r="F139" s="1"/>
      <c r="G139" s="1"/>
      <c r="H139" s="1"/>
      <c r="I139" s="1"/>
      <c r="K139" s="1"/>
    </row>
    <row r="140" ht="16.5" customHeight="1">
      <c r="B140" s="1"/>
      <c r="C140" s="1"/>
      <c r="D140" s="1"/>
      <c r="E140" s="1"/>
      <c r="F140" s="1"/>
      <c r="G140" s="1"/>
      <c r="H140" s="1"/>
      <c r="I140" s="1"/>
      <c r="K140" s="1"/>
    </row>
    <row r="141" ht="16.5" customHeight="1">
      <c r="B141" s="1"/>
      <c r="C141" s="1"/>
      <c r="D141" s="1"/>
      <c r="E141" s="1"/>
      <c r="F141" s="1"/>
      <c r="G141" s="1"/>
      <c r="H141" s="1"/>
      <c r="I141" s="1"/>
      <c r="K141" s="1"/>
    </row>
    <row r="142" ht="16.5" customHeight="1">
      <c r="B142" s="1"/>
      <c r="C142" s="1"/>
      <c r="D142" s="1"/>
      <c r="E142" s="1"/>
      <c r="F142" s="1"/>
      <c r="G142" s="1"/>
      <c r="H142" s="1"/>
      <c r="I142" s="1"/>
      <c r="K142" s="1"/>
    </row>
    <row r="143" ht="16.5" customHeight="1">
      <c r="B143" s="1"/>
      <c r="C143" s="1"/>
      <c r="D143" s="1"/>
      <c r="E143" s="1"/>
      <c r="F143" s="1"/>
      <c r="G143" s="1"/>
      <c r="H143" s="1"/>
      <c r="I143" s="1"/>
      <c r="K143" s="1"/>
    </row>
    <row r="144" ht="16.5" customHeight="1">
      <c r="B144" s="1"/>
      <c r="C144" s="1"/>
      <c r="D144" s="1"/>
      <c r="E144" s="1"/>
      <c r="F144" s="1"/>
      <c r="G144" s="1"/>
      <c r="H144" s="1"/>
      <c r="I144" s="1"/>
      <c r="K144" s="1"/>
    </row>
    <row r="145" ht="16.5" customHeight="1">
      <c r="B145" s="1"/>
      <c r="C145" s="1"/>
      <c r="D145" s="1"/>
      <c r="E145" s="1"/>
      <c r="F145" s="1"/>
      <c r="G145" s="1"/>
      <c r="H145" s="1"/>
      <c r="I145" s="1"/>
      <c r="K145" s="1"/>
    </row>
    <row r="146" ht="16.5" customHeight="1">
      <c r="B146" s="1"/>
      <c r="C146" s="1"/>
      <c r="D146" s="1"/>
      <c r="E146" s="1"/>
      <c r="F146" s="1"/>
      <c r="G146" s="1"/>
      <c r="H146" s="1"/>
      <c r="I146" s="1"/>
      <c r="K146" s="1"/>
    </row>
    <row r="147" ht="16.5" customHeight="1">
      <c r="B147" s="1"/>
      <c r="C147" s="1"/>
      <c r="D147" s="1"/>
      <c r="E147" s="1"/>
      <c r="F147" s="1"/>
      <c r="G147" s="1"/>
      <c r="H147" s="1"/>
      <c r="I147" s="1"/>
      <c r="K147" s="1"/>
    </row>
    <row r="148" ht="16.5" customHeight="1">
      <c r="B148" s="1"/>
      <c r="C148" s="1"/>
      <c r="D148" s="1"/>
      <c r="E148" s="1"/>
      <c r="F148" s="1"/>
      <c r="G148" s="1"/>
      <c r="H148" s="1"/>
      <c r="I148" s="1"/>
      <c r="K148" s="1"/>
    </row>
    <row r="149" ht="16.5" customHeight="1">
      <c r="B149" s="1"/>
      <c r="C149" s="1"/>
      <c r="D149" s="1"/>
      <c r="E149" s="1"/>
      <c r="F149" s="1"/>
      <c r="G149" s="1"/>
      <c r="H149" s="1"/>
      <c r="I149" s="1"/>
      <c r="K149" s="1"/>
    </row>
    <row r="150" ht="16.5" customHeight="1">
      <c r="B150" s="1"/>
      <c r="C150" s="1"/>
      <c r="D150" s="1"/>
      <c r="E150" s="1"/>
      <c r="F150" s="1"/>
      <c r="G150" s="1"/>
      <c r="H150" s="1"/>
      <c r="I150" s="1"/>
      <c r="K150" s="1"/>
    </row>
    <row r="151" ht="16.5" customHeight="1">
      <c r="B151" s="1"/>
      <c r="C151" s="1"/>
      <c r="D151" s="1"/>
      <c r="E151" s="1"/>
      <c r="F151" s="1"/>
      <c r="G151" s="1"/>
      <c r="H151" s="1"/>
      <c r="I151" s="1"/>
      <c r="K151" s="1"/>
    </row>
    <row r="152" ht="16.5" customHeight="1">
      <c r="B152" s="1"/>
      <c r="C152" s="1"/>
      <c r="D152" s="1"/>
      <c r="E152" s="1"/>
      <c r="F152" s="1"/>
      <c r="G152" s="1"/>
      <c r="H152" s="1"/>
      <c r="I152" s="1"/>
      <c r="K152" s="1"/>
    </row>
    <row r="153" ht="16.5" customHeight="1">
      <c r="B153" s="1"/>
      <c r="C153" s="1"/>
      <c r="D153" s="1"/>
      <c r="E153" s="1"/>
      <c r="F153" s="1"/>
      <c r="G153" s="1"/>
      <c r="H153" s="1"/>
      <c r="I153" s="1"/>
      <c r="K153" s="1"/>
    </row>
    <row r="154" ht="16.5" customHeight="1">
      <c r="B154" s="1"/>
      <c r="C154" s="1"/>
      <c r="D154" s="1"/>
      <c r="E154" s="1"/>
      <c r="F154" s="1"/>
      <c r="G154" s="1"/>
      <c r="H154" s="1"/>
      <c r="I154" s="1"/>
      <c r="K154" s="1"/>
    </row>
    <row r="155" ht="16.5" customHeight="1">
      <c r="B155" s="1"/>
      <c r="C155" s="1"/>
      <c r="D155" s="1"/>
      <c r="E155" s="1"/>
      <c r="F155" s="1"/>
      <c r="G155" s="1"/>
      <c r="H155" s="1"/>
      <c r="I155" s="1"/>
      <c r="K155" s="1"/>
    </row>
    <row r="156" ht="16.5" customHeight="1">
      <c r="B156" s="1"/>
      <c r="C156" s="1"/>
      <c r="D156" s="1"/>
      <c r="E156" s="1"/>
      <c r="F156" s="1"/>
      <c r="G156" s="1"/>
      <c r="H156" s="1"/>
      <c r="I156" s="1"/>
      <c r="K156" s="1"/>
    </row>
    <row r="157" ht="16.5" customHeight="1">
      <c r="B157" s="1"/>
      <c r="C157" s="1"/>
      <c r="D157" s="1"/>
      <c r="E157" s="1"/>
      <c r="F157" s="1"/>
      <c r="G157" s="1"/>
      <c r="H157" s="1"/>
      <c r="I157" s="1"/>
      <c r="K157" s="1"/>
    </row>
    <row r="158" ht="16.5" customHeight="1">
      <c r="B158" s="1"/>
      <c r="C158" s="1"/>
      <c r="D158" s="1"/>
      <c r="E158" s="1"/>
      <c r="F158" s="1"/>
      <c r="G158" s="1"/>
      <c r="H158" s="1"/>
      <c r="I158" s="1"/>
      <c r="K158" s="1"/>
    </row>
    <row r="159" ht="16.5" customHeight="1">
      <c r="B159" s="1"/>
      <c r="C159" s="1"/>
      <c r="D159" s="1"/>
      <c r="E159" s="1"/>
      <c r="F159" s="1"/>
      <c r="G159" s="1"/>
      <c r="H159" s="1"/>
      <c r="I159" s="1"/>
      <c r="K159" s="1"/>
    </row>
    <row r="160" ht="16.5" customHeight="1">
      <c r="B160" s="1"/>
      <c r="C160" s="1"/>
      <c r="D160" s="1"/>
      <c r="E160" s="1"/>
      <c r="F160" s="1"/>
      <c r="G160" s="1"/>
      <c r="H160" s="1"/>
      <c r="I160" s="1"/>
      <c r="K160" s="1"/>
    </row>
    <row r="161" ht="16.5" customHeight="1">
      <c r="B161" s="1"/>
      <c r="C161" s="1"/>
      <c r="D161" s="1"/>
      <c r="E161" s="1"/>
      <c r="F161" s="1"/>
      <c r="G161" s="1"/>
      <c r="H161" s="1"/>
      <c r="I161" s="1"/>
      <c r="K161" s="1"/>
    </row>
    <row r="162" ht="16.5" customHeight="1">
      <c r="B162" s="1"/>
      <c r="C162" s="1"/>
      <c r="D162" s="1"/>
      <c r="E162" s="1"/>
      <c r="F162" s="1"/>
      <c r="G162" s="1"/>
      <c r="H162" s="1"/>
      <c r="I162" s="1"/>
      <c r="K162" s="1"/>
    </row>
    <row r="163" ht="16.5" customHeight="1">
      <c r="B163" s="1"/>
      <c r="C163" s="1"/>
      <c r="D163" s="1"/>
      <c r="E163" s="1"/>
      <c r="F163" s="1"/>
      <c r="G163" s="1"/>
      <c r="H163" s="1"/>
      <c r="I163" s="1"/>
      <c r="K163" s="1"/>
    </row>
    <row r="164" ht="16.5" customHeight="1">
      <c r="B164" s="1"/>
      <c r="C164" s="1"/>
      <c r="D164" s="1"/>
      <c r="E164" s="1"/>
      <c r="F164" s="1"/>
      <c r="G164" s="1"/>
      <c r="H164" s="1"/>
      <c r="I164" s="1"/>
      <c r="K164" s="1"/>
    </row>
    <row r="165" ht="16.5" customHeight="1">
      <c r="B165" s="1"/>
      <c r="C165" s="1"/>
      <c r="D165" s="1"/>
      <c r="E165" s="1"/>
      <c r="F165" s="1"/>
      <c r="G165" s="1"/>
      <c r="H165" s="1"/>
      <c r="I165" s="1"/>
      <c r="K165" s="1"/>
    </row>
    <row r="166" ht="16.5" customHeight="1">
      <c r="B166" s="1"/>
      <c r="C166" s="1"/>
      <c r="D166" s="1"/>
      <c r="E166" s="1"/>
      <c r="F166" s="1"/>
      <c r="G166" s="1"/>
      <c r="H166" s="1"/>
      <c r="I166" s="1"/>
      <c r="K166" s="1"/>
    </row>
    <row r="167" ht="16.5" customHeight="1">
      <c r="B167" s="1"/>
      <c r="C167" s="1"/>
      <c r="D167" s="1"/>
      <c r="E167" s="1"/>
      <c r="F167" s="1"/>
      <c r="G167" s="1"/>
      <c r="H167" s="1"/>
      <c r="I167" s="1"/>
      <c r="K167" s="1"/>
    </row>
    <row r="168" ht="16.5" customHeight="1">
      <c r="B168" s="1"/>
      <c r="C168" s="1"/>
      <c r="D168" s="1"/>
      <c r="E168" s="1"/>
      <c r="F168" s="1"/>
      <c r="G168" s="1"/>
      <c r="H168" s="1"/>
      <c r="I168" s="1"/>
      <c r="K168" s="1"/>
    </row>
    <row r="169" ht="16.5" customHeight="1">
      <c r="B169" s="1"/>
      <c r="C169" s="1"/>
      <c r="D169" s="1"/>
      <c r="E169" s="1"/>
      <c r="F169" s="1"/>
      <c r="G169" s="1"/>
      <c r="H169" s="1"/>
      <c r="I169" s="1"/>
      <c r="K169" s="1"/>
    </row>
    <row r="170" ht="16.5" customHeight="1">
      <c r="B170" s="1"/>
      <c r="C170" s="1"/>
      <c r="D170" s="1"/>
      <c r="E170" s="1"/>
      <c r="F170" s="1"/>
      <c r="G170" s="1"/>
      <c r="H170" s="1"/>
      <c r="I170" s="1"/>
      <c r="K170" s="1"/>
    </row>
    <row r="171" ht="16.5" customHeight="1">
      <c r="B171" s="1"/>
      <c r="C171" s="1"/>
      <c r="D171" s="1"/>
      <c r="E171" s="1"/>
      <c r="F171" s="1"/>
      <c r="G171" s="1"/>
      <c r="H171" s="1"/>
      <c r="I171" s="1"/>
      <c r="K171" s="1"/>
    </row>
    <row r="172" ht="16.5" customHeight="1">
      <c r="B172" s="1"/>
      <c r="C172" s="1"/>
      <c r="D172" s="1"/>
      <c r="E172" s="1"/>
      <c r="F172" s="1"/>
      <c r="G172" s="1"/>
      <c r="H172" s="1"/>
      <c r="I172" s="1"/>
      <c r="K172" s="1"/>
    </row>
    <row r="173" ht="16.5" customHeight="1">
      <c r="B173" s="1"/>
      <c r="C173" s="1"/>
      <c r="D173" s="1"/>
      <c r="E173" s="1"/>
      <c r="F173" s="1"/>
      <c r="G173" s="1"/>
      <c r="H173" s="1"/>
      <c r="I173" s="1"/>
      <c r="K173" s="1"/>
    </row>
    <row r="174" ht="16.5" customHeight="1">
      <c r="B174" s="1"/>
      <c r="C174" s="1"/>
      <c r="D174" s="1"/>
      <c r="E174" s="1"/>
      <c r="F174" s="1"/>
      <c r="G174" s="1"/>
      <c r="H174" s="1"/>
      <c r="I174" s="1"/>
      <c r="K174" s="1"/>
    </row>
    <row r="175" ht="16.5" customHeight="1">
      <c r="B175" s="1"/>
      <c r="C175" s="1"/>
      <c r="D175" s="1"/>
      <c r="E175" s="1"/>
      <c r="F175" s="1"/>
      <c r="G175" s="1"/>
      <c r="H175" s="1"/>
      <c r="I175" s="1"/>
      <c r="K175" s="1"/>
    </row>
    <row r="176" ht="16.5" customHeight="1">
      <c r="B176" s="1"/>
      <c r="C176" s="1"/>
      <c r="D176" s="1"/>
      <c r="E176" s="1"/>
      <c r="F176" s="1"/>
      <c r="G176" s="1"/>
      <c r="H176" s="1"/>
      <c r="I176" s="1"/>
      <c r="K176" s="1"/>
    </row>
    <row r="177" ht="16.5" customHeight="1">
      <c r="B177" s="1"/>
      <c r="C177" s="1"/>
      <c r="D177" s="1"/>
      <c r="E177" s="1"/>
      <c r="F177" s="1"/>
      <c r="G177" s="1"/>
      <c r="H177" s="1"/>
      <c r="I177" s="1"/>
      <c r="K177" s="1"/>
    </row>
    <row r="178" ht="16.5" customHeight="1">
      <c r="B178" s="1"/>
      <c r="C178" s="1"/>
      <c r="D178" s="1"/>
      <c r="E178" s="1"/>
      <c r="F178" s="1"/>
      <c r="G178" s="1"/>
      <c r="H178" s="1"/>
      <c r="I178" s="1"/>
      <c r="K178" s="1"/>
    </row>
    <row r="179" ht="16.5" customHeight="1">
      <c r="B179" s="1"/>
      <c r="C179" s="1"/>
      <c r="D179" s="1"/>
      <c r="E179" s="1"/>
      <c r="F179" s="1"/>
      <c r="G179" s="1"/>
      <c r="H179" s="1"/>
      <c r="I179" s="1"/>
      <c r="K179" s="1"/>
    </row>
    <row r="180" ht="16.5" customHeight="1">
      <c r="B180" s="1"/>
      <c r="C180" s="1"/>
      <c r="D180" s="1"/>
      <c r="E180" s="1"/>
      <c r="F180" s="1"/>
      <c r="G180" s="1"/>
      <c r="H180" s="1"/>
      <c r="I180" s="1"/>
      <c r="K180" s="1"/>
    </row>
    <row r="181" ht="16.5" customHeight="1">
      <c r="B181" s="1"/>
      <c r="C181" s="1"/>
      <c r="D181" s="1"/>
      <c r="E181" s="1"/>
      <c r="F181" s="1"/>
      <c r="G181" s="1"/>
      <c r="H181" s="1"/>
      <c r="I181" s="1"/>
      <c r="K181" s="1"/>
    </row>
    <row r="182" ht="16.5" customHeight="1">
      <c r="B182" s="1"/>
      <c r="C182" s="1"/>
      <c r="D182" s="1"/>
      <c r="E182" s="1"/>
      <c r="F182" s="1"/>
      <c r="G182" s="1"/>
      <c r="H182" s="1"/>
      <c r="I182" s="1"/>
      <c r="K182" s="1"/>
    </row>
    <row r="183" ht="16.5" customHeight="1">
      <c r="B183" s="1"/>
      <c r="C183" s="1"/>
      <c r="D183" s="1"/>
      <c r="E183" s="1"/>
      <c r="F183" s="1"/>
      <c r="G183" s="1"/>
      <c r="H183" s="1"/>
      <c r="I183" s="1"/>
      <c r="K183" s="1"/>
    </row>
    <row r="184" ht="16.5" customHeight="1">
      <c r="B184" s="1"/>
      <c r="C184" s="1"/>
      <c r="D184" s="1"/>
      <c r="E184" s="1"/>
      <c r="F184" s="1"/>
      <c r="G184" s="1"/>
      <c r="H184" s="1"/>
      <c r="I184" s="1"/>
      <c r="K184" s="1"/>
    </row>
    <row r="185" ht="16.5" customHeight="1">
      <c r="B185" s="1"/>
      <c r="C185" s="1"/>
      <c r="D185" s="1"/>
      <c r="E185" s="1"/>
      <c r="F185" s="1"/>
      <c r="G185" s="1"/>
      <c r="H185" s="1"/>
      <c r="I185" s="1"/>
      <c r="K185" s="1"/>
    </row>
    <row r="186" ht="16.5" customHeight="1">
      <c r="B186" s="1"/>
      <c r="C186" s="1"/>
      <c r="D186" s="1"/>
      <c r="E186" s="1"/>
      <c r="F186" s="1"/>
      <c r="G186" s="1"/>
      <c r="H186" s="1"/>
      <c r="I186" s="1"/>
      <c r="K186" s="1"/>
    </row>
    <row r="187" ht="16.5" customHeight="1">
      <c r="B187" s="1"/>
      <c r="C187" s="1"/>
      <c r="D187" s="1"/>
      <c r="E187" s="1"/>
      <c r="F187" s="1"/>
      <c r="G187" s="1"/>
      <c r="H187" s="1"/>
      <c r="I187" s="1"/>
      <c r="K187" s="1"/>
    </row>
    <row r="188" ht="16.5" customHeight="1">
      <c r="B188" s="1"/>
      <c r="C188" s="1"/>
      <c r="D188" s="1"/>
      <c r="E188" s="1"/>
      <c r="F188" s="1"/>
      <c r="G188" s="1"/>
      <c r="H188" s="1"/>
      <c r="I188" s="1"/>
      <c r="K188" s="1"/>
    </row>
    <row r="189" ht="16.5" customHeight="1">
      <c r="B189" s="1"/>
      <c r="C189" s="1"/>
      <c r="D189" s="1"/>
      <c r="E189" s="1"/>
      <c r="F189" s="1"/>
      <c r="G189" s="1"/>
      <c r="H189" s="1"/>
      <c r="I189" s="1"/>
      <c r="K189" s="1"/>
    </row>
    <row r="190" ht="16.5" customHeight="1">
      <c r="B190" s="1"/>
      <c r="C190" s="1"/>
      <c r="D190" s="1"/>
      <c r="E190" s="1"/>
      <c r="F190" s="1"/>
      <c r="G190" s="1"/>
      <c r="H190" s="1"/>
      <c r="I190" s="1"/>
      <c r="K190" s="1"/>
    </row>
    <row r="191" ht="16.5" customHeight="1">
      <c r="B191" s="1"/>
      <c r="C191" s="1"/>
      <c r="D191" s="1"/>
      <c r="E191" s="1"/>
      <c r="F191" s="1"/>
      <c r="G191" s="1"/>
      <c r="H191" s="1"/>
      <c r="I191" s="1"/>
      <c r="K191" s="1"/>
    </row>
    <row r="192" ht="16.5" customHeight="1">
      <c r="B192" s="1"/>
      <c r="C192" s="1"/>
      <c r="D192" s="1"/>
      <c r="E192" s="1"/>
      <c r="F192" s="1"/>
      <c r="G192" s="1"/>
      <c r="H192" s="1"/>
      <c r="I192" s="1"/>
      <c r="K192" s="1"/>
    </row>
    <row r="193" ht="16.5" customHeight="1">
      <c r="B193" s="1"/>
      <c r="C193" s="1"/>
      <c r="D193" s="1"/>
      <c r="E193" s="1"/>
      <c r="F193" s="1"/>
      <c r="G193" s="1"/>
      <c r="H193" s="1"/>
      <c r="I193" s="1"/>
      <c r="K193" s="1"/>
    </row>
    <row r="194" ht="16.5" customHeight="1">
      <c r="B194" s="1"/>
      <c r="C194" s="1"/>
      <c r="D194" s="1"/>
      <c r="E194" s="1"/>
      <c r="F194" s="1"/>
      <c r="G194" s="1"/>
      <c r="H194" s="1"/>
      <c r="I194" s="1"/>
      <c r="K194" s="1"/>
    </row>
    <row r="195" ht="16.5" customHeight="1">
      <c r="B195" s="1"/>
      <c r="C195" s="1"/>
      <c r="D195" s="1"/>
      <c r="E195" s="1"/>
      <c r="F195" s="1"/>
      <c r="G195" s="1"/>
      <c r="H195" s="1"/>
      <c r="I195" s="1"/>
      <c r="K195" s="1"/>
    </row>
    <row r="196" ht="16.5" customHeight="1">
      <c r="B196" s="1"/>
      <c r="C196" s="1"/>
      <c r="D196" s="1"/>
      <c r="E196" s="1"/>
      <c r="F196" s="1"/>
      <c r="G196" s="1"/>
      <c r="H196" s="1"/>
      <c r="I196" s="1"/>
      <c r="K196" s="1"/>
    </row>
    <row r="197" ht="16.5" customHeight="1">
      <c r="B197" s="1"/>
      <c r="C197" s="1"/>
      <c r="D197" s="1"/>
      <c r="E197" s="1"/>
      <c r="F197" s="1"/>
      <c r="G197" s="1"/>
      <c r="H197" s="1"/>
      <c r="I197" s="1"/>
      <c r="K197" s="1"/>
    </row>
    <row r="198" ht="16.5" customHeight="1">
      <c r="B198" s="1"/>
      <c r="C198" s="1"/>
      <c r="D198" s="1"/>
      <c r="E198" s="1"/>
      <c r="F198" s="1"/>
      <c r="G198" s="1"/>
      <c r="H198" s="1"/>
      <c r="I198" s="1"/>
      <c r="K198" s="1"/>
    </row>
    <row r="199" ht="16.5" customHeight="1">
      <c r="B199" s="1"/>
      <c r="C199" s="1"/>
      <c r="D199" s="1"/>
      <c r="E199" s="1"/>
      <c r="F199" s="1"/>
      <c r="G199" s="1"/>
      <c r="H199" s="1"/>
      <c r="I199" s="1"/>
      <c r="K199" s="1"/>
    </row>
    <row r="200" ht="16.5" customHeight="1">
      <c r="B200" s="1"/>
      <c r="C200" s="1"/>
      <c r="D200" s="1"/>
      <c r="E200" s="1"/>
      <c r="F200" s="1"/>
      <c r="G200" s="1"/>
      <c r="H200" s="1"/>
      <c r="I200" s="1"/>
      <c r="K200" s="1"/>
    </row>
    <row r="201" ht="16.5" customHeight="1">
      <c r="B201" s="1"/>
      <c r="C201" s="1"/>
      <c r="D201" s="1"/>
      <c r="E201" s="1"/>
      <c r="F201" s="1"/>
      <c r="G201" s="1"/>
      <c r="H201" s="1"/>
      <c r="I201" s="1"/>
      <c r="K201" s="1"/>
    </row>
    <row r="202" ht="16.5" customHeight="1">
      <c r="B202" s="1"/>
      <c r="C202" s="1"/>
      <c r="D202" s="1"/>
      <c r="E202" s="1"/>
      <c r="F202" s="1"/>
      <c r="G202" s="1"/>
      <c r="H202" s="1"/>
      <c r="I202" s="1"/>
      <c r="K202" s="1"/>
    </row>
    <row r="203" ht="16.5" customHeight="1">
      <c r="B203" s="1"/>
      <c r="C203" s="1"/>
      <c r="D203" s="1"/>
      <c r="E203" s="1"/>
      <c r="F203" s="1"/>
      <c r="G203" s="1"/>
      <c r="H203" s="1"/>
      <c r="I203" s="1"/>
      <c r="K203" s="1"/>
    </row>
    <row r="204" ht="16.5" customHeight="1">
      <c r="B204" s="1"/>
      <c r="C204" s="1"/>
      <c r="D204" s="1"/>
      <c r="E204" s="1"/>
      <c r="F204" s="1"/>
      <c r="G204" s="1"/>
      <c r="H204" s="1"/>
      <c r="I204" s="1"/>
      <c r="K204" s="1"/>
    </row>
    <row r="205" ht="16.5" customHeight="1">
      <c r="B205" s="1"/>
      <c r="C205" s="1"/>
      <c r="D205" s="1"/>
      <c r="E205" s="1"/>
      <c r="F205" s="1"/>
      <c r="G205" s="1"/>
      <c r="H205" s="1"/>
      <c r="I205" s="1"/>
      <c r="K205" s="1"/>
    </row>
    <row r="206" ht="16.5" customHeight="1">
      <c r="B206" s="1"/>
      <c r="C206" s="1"/>
      <c r="D206" s="1"/>
      <c r="E206" s="1"/>
      <c r="F206" s="1"/>
      <c r="G206" s="1"/>
      <c r="H206" s="1"/>
      <c r="I206" s="1"/>
      <c r="K206" s="1"/>
    </row>
    <row r="207" ht="16.5" customHeight="1">
      <c r="B207" s="1"/>
      <c r="C207" s="1"/>
      <c r="D207" s="1"/>
      <c r="E207" s="1"/>
      <c r="F207" s="1"/>
      <c r="G207" s="1"/>
      <c r="H207" s="1"/>
      <c r="I207" s="1"/>
      <c r="K207" s="1"/>
    </row>
    <row r="208" ht="16.5" customHeight="1">
      <c r="B208" s="1"/>
      <c r="C208" s="1"/>
      <c r="D208" s="1"/>
      <c r="E208" s="1"/>
      <c r="F208" s="1"/>
      <c r="G208" s="1"/>
      <c r="H208" s="1"/>
      <c r="I208" s="1"/>
      <c r="K208" s="1"/>
    </row>
    <row r="209" ht="16.5" customHeight="1">
      <c r="B209" s="1"/>
      <c r="C209" s="1"/>
      <c r="D209" s="1"/>
      <c r="E209" s="1"/>
      <c r="F209" s="1"/>
      <c r="G209" s="1"/>
      <c r="H209" s="1"/>
      <c r="I209" s="1"/>
      <c r="K209" s="1"/>
    </row>
    <row r="210" ht="16.5" customHeight="1">
      <c r="B210" s="1"/>
      <c r="C210" s="1"/>
      <c r="D210" s="1"/>
      <c r="E210" s="1"/>
      <c r="F210" s="1"/>
      <c r="G210" s="1"/>
      <c r="H210" s="1"/>
      <c r="I210" s="1"/>
      <c r="K210" s="1"/>
    </row>
    <row r="211" ht="16.5" customHeight="1">
      <c r="B211" s="1"/>
      <c r="C211" s="1"/>
      <c r="D211" s="1"/>
      <c r="E211" s="1"/>
      <c r="F211" s="1"/>
      <c r="G211" s="1"/>
      <c r="H211" s="1"/>
      <c r="I211" s="1"/>
      <c r="K211" s="1"/>
    </row>
    <row r="212" ht="16.5" customHeight="1">
      <c r="B212" s="1"/>
      <c r="C212" s="1"/>
      <c r="D212" s="1"/>
      <c r="E212" s="1"/>
      <c r="F212" s="1"/>
      <c r="G212" s="1"/>
      <c r="H212" s="1"/>
      <c r="I212" s="1"/>
      <c r="K212" s="1"/>
    </row>
    <row r="213" ht="16.5" customHeight="1">
      <c r="B213" s="1"/>
      <c r="C213" s="1"/>
      <c r="D213" s="1"/>
      <c r="E213" s="1"/>
      <c r="F213" s="1"/>
      <c r="G213" s="1"/>
      <c r="H213" s="1"/>
      <c r="I213" s="1"/>
      <c r="K213" s="1"/>
    </row>
    <row r="214" ht="16.5" customHeight="1">
      <c r="B214" s="1"/>
      <c r="C214" s="1"/>
      <c r="D214" s="1"/>
      <c r="E214" s="1"/>
      <c r="F214" s="1"/>
      <c r="G214" s="1"/>
      <c r="H214" s="1"/>
      <c r="I214" s="1"/>
      <c r="K214" s="1"/>
    </row>
    <row r="215" ht="16.5" customHeight="1">
      <c r="B215" s="1"/>
      <c r="C215" s="1"/>
      <c r="D215" s="1"/>
      <c r="E215" s="1"/>
      <c r="F215" s="1"/>
      <c r="G215" s="1"/>
      <c r="H215" s="1"/>
      <c r="I215" s="1"/>
      <c r="K215" s="1"/>
    </row>
    <row r="216" ht="16.5" customHeight="1">
      <c r="B216" s="1"/>
      <c r="C216" s="1"/>
      <c r="D216" s="1"/>
      <c r="E216" s="1"/>
      <c r="F216" s="1"/>
      <c r="G216" s="1"/>
      <c r="H216" s="1"/>
      <c r="I216" s="1"/>
      <c r="K216" s="1"/>
    </row>
    <row r="217" ht="16.5" customHeight="1">
      <c r="B217" s="1"/>
      <c r="C217" s="1"/>
      <c r="D217" s="1"/>
      <c r="E217" s="1"/>
      <c r="F217" s="1"/>
      <c r="G217" s="1"/>
      <c r="H217" s="1"/>
      <c r="I217" s="1"/>
      <c r="K217" s="1"/>
    </row>
    <row r="218" ht="16.5" customHeight="1">
      <c r="B218" s="1"/>
      <c r="C218" s="1"/>
      <c r="D218" s="1"/>
      <c r="E218" s="1"/>
      <c r="F218" s="1"/>
      <c r="G218" s="1"/>
      <c r="H218" s="1"/>
      <c r="I218" s="1"/>
      <c r="K218" s="1"/>
    </row>
    <row r="219" ht="16.5" customHeight="1">
      <c r="B219" s="1"/>
      <c r="C219" s="1"/>
      <c r="D219" s="1"/>
      <c r="E219" s="1"/>
      <c r="F219" s="1"/>
      <c r="G219" s="1"/>
      <c r="H219" s="1"/>
      <c r="I219" s="1"/>
      <c r="K219" s="1"/>
    </row>
    <row r="220" ht="16.5" customHeight="1">
      <c r="B220" s="1"/>
      <c r="C220" s="1"/>
      <c r="D220" s="1"/>
      <c r="E220" s="1"/>
      <c r="F220" s="1"/>
      <c r="G220" s="1"/>
      <c r="H220" s="1"/>
      <c r="I220" s="1"/>
      <c r="K220" s="1"/>
    </row>
    <row r="221" ht="16.5" customHeight="1">
      <c r="B221" s="1"/>
      <c r="C221" s="1"/>
      <c r="D221" s="1"/>
      <c r="E221" s="1"/>
      <c r="F221" s="1"/>
      <c r="G221" s="1"/>
      <c r="H221" s="1"/>
      <c r="I221" s="1"/>
      <c r="K221" s="1"/>
    </row>
    <row r="222" ht="16.5" customHeight="1">
      <c r="B222" s="1"/>
      <c r="C222" s="1"/>
      <c r="D222" s="1"/>
      <c r="E222" s="1"/>
      <c r="F222" s="1"/>
      <c r="G222" s="1"/>
      <c r="H222" s="1"/>
      <c r="I222" s="1"/>
      <c r="K222" s="1"/>
    </row>
    <row r="223" ht="16.5" customHeight="1">
      <c r="B223" s="1"/>
      <c r="C223" s="1"/>
      <c r="D223" s="1"/>
      <c r="E223" s="1"/>
      <c r="F223" s="1"/>
      <c r="G223" s="1"/>
      <c r="H223" s="1"/>
      <c r="I223" s="1"/>
      <c r="K223" s="1"/>
    </row>
    <row r="224" ht="16.5" customHeight="1">
      <c r="B224" s="1"/>
      <c r="C224" s="1"/>
      <c r="D224" s="1"/>
      <c r="E224" s="1"/>
      <c r="F224" s="1"/>
      <c r="G224" s="1"/>
      <c r="H224" s="1"/>
      <c r="I224" s="1"/>
      <c r="K224" s="1"/>
    </row>
    <row r="225" ht="16.5" customHeight="1">
      <c r="B225" s="1"/>
      <c r="C225" s="1"/>
      <c r="D225" s="1"/>
      <c r="E225" s="1"/>
      <c r="F225" s="1"/>
      <c r="G225" s="1"/>
      <c r="H225" s="1"/>
      <c r="I225" s="1"/>
      <c r="K225" s="1"/>
    </row>
    <row r="226" ht="16.5" customHeight="1">
      <c r="B226" s="1"/>
      <c r="C226" s="1"/>
      <c r="D226" s="1"/>
      <c r="E226" s="1"/>
      <c r="F226" s="1"/>
      <c r="G226" s="1"/>
      <c r="H226" s="1"/>
      <c r="I226" s="1"/>
      <c r="K226" s="1"/>
    </row>
    <row r="227" ht="16.5" customHeight="1">
      <c r="B227" s="1"/>
      <c r="C227" s="1"/>
      <c r="D227" s="1"/>
      <c r="E227" s="1"/>
      <c r="F227" s="1"/>
      <c r="G227" s="1"/>
      <c r="H227" s="1"/>
      <c r="I227" s="1"/>
      <c r="K227" s="1"/>
    </row>
    <row r="228" ht="16.5" customHeight="1">
      <c r="B228" s="1"/>
      <c r="C228" s="1"/>
      <c r="D228" s="1"/>
      <c r="E228" s="1"/>
      <c r="F228" s="1"/>
      <c r="G228" s="1"/>
      <c r="H228" s="1"/>
      <c r="I228" s="1"/>
      <c r="K228" s="1"/>
    </row>
    <row r="229" ht="16.5" customHeight="1">
      <c r="B229" s="1"/>
      <c r="C229" s="1"/>
      <c r="D229" s="1"/>
      <c r="E229" s="1"/>
      <c r="F229" s="1"/>
      <c r="G229" s="1"/>
      <c r="H229" s="1"/>
      <c r="I229" s="1"/>
      <c r="K229" s="1"/>
    </row>
    <row r="230" ht="16.5" customHeight="1">
      <c r="B230" s="1"/>
      <c r="C230" s="1"/>
      <c r="D230" s="1"/>
      <c r="E230" s="1"/>
      <c r="F230" s="1"/>
      <c r="G230" s="1"/>
      <c r="H230" s="1"/>
      <c r="I230" s="1"/>
      <c r="K230" s="1"/>
    </row>
    <row r="231" ht="16.5" customHeight="1">
      <c r="B231" s="1"/>
      <c r="C231" s="1"/>
      <c r="D231" s="1"/>
      <c r="E231" s="1"/>
      <c r="F231" s="1"/>
      <c r="G231" s="1"/>
      <c r="H231" s="1"/>
      <c r="I231" s="1"/>
      <c r="K231" s="1"/>
    </row>
    <row r="232" ht="16.5" customHeight="1">
      <c r="B232" s="1"/>
      <c r="C232" s="1"/>
      <c r="D232" s="1"/>
      <c r="E232" s="1"/>
      <c r="F232" s="1"/>
      <c r="G232" s="1"/>
      <c r="H232" s="1"/>
      <c r="I232" s="1"/>
      <c r="K232" s="1"/>
    </row>
    <row r="233" ht="16.5" customHeight="1">
      <c r="B233" s="1"/>
      <c r="C233" s="1"/>
      <c r="D233" s="1"/>
      <c r="E233" s="1"/>
      <c r="F233" s="1"/>
      <c r="G233" s="1"/>
      <c r="H233" s="1"/>
      <c r="I233" s="1"/>
      <c r="K233" s="1"/>
    </row>
    <row r="234" ht="16.5" customHeight="1">
      <c r="B234" s="1"/>
      <c r="C234" s="1"/>
      <c r="D234" s="1"/>
      <c r="E234" s="1"/>
      <c r="F234" s="1"/>
      <c r="G234" s="1"/>
      <c r="H234" s="1"/>
      <c r="I234" s="1"/>
      <c r="K234" s="1"/>
    </row>
    <row r="235" ht="16.5" customHeight="1">
      <c r="B235" s="1"/>
      <c r="C235" s="1"/>
      <c r="D235" s="1"/>
      <c r="E235" s="1"/>
      <c r="F235" s="1"/>
      <c r="G235" s="1"/>
      <c r="H235" s="1"/>
      <c r="I235" s="1"/>
      <c r="K235" s="1"/>
    </row>
    <row r="236" ht="16.5" customHeight="1">
      <c r="B236" s="1"/>
      <c r="C236" s="1"/>
      <c r="D236" s="1"/>
      <c r="E236" s="1"/>
      <c r="F236" s="1"/>
      <c r="G236" s="1"/>
      <c r="H236" s="1"/>
      <c r="I236" s="1"/>
      <c r="K236" s="1"/>
    </row>
    <row r="237" ht="16.5" customHeight="1">
      <c r="B237" s="1"/>
      <c r="C237" s="1"/>
      <c r="D237" s="1"/>
      <c r="E237" s="1"/>
      <c r="F237" s="1"/>
      <c r="G237" s="1"/>
      <c r="H237" s="1"/>
      <c r="I237" s="1"/>
      <c r="K237" s="1"/>
    </row>
    <row r="238" ht="16.5" customHeight="1">
      <c r="B238" s="1"/>
      <c r="C238" s="1"/>
      <c r="D238" s="1"/>
      <c r="E238" s="1"/>
      <c r="F238" s="1"/>
      <c r="G238" s="1"/>
      <c r="H238" s="1"/>
      <c r="I238" s="1"/>
      <c r="K238" s="1"/>
    </row>
    <row r="239" ht="16.5" customHeight="1">
      <c r="B239" s="1"/>
      <c r="C239" s="1"/>
      <c r="D239" s="1"/>
      <c r="E239" s="1"/>
      <c r="F239" s="1"/>
      <c r="G239" s="1"/>
      <c r="H239" s="1"/>
      <c r="I239" s="1"/>
      <c r="K239" s="1"/>
    </row>
    <row r="240" ht="16.5" customHeight="1">
      <c r="B240" s="1"/>
      <c r="C240" s="1"/>
      <c r="D240" s="1"/>
      <c r="E240" s="1"/>
      <c r="F240" s="1"/>
      <c r="G240" s="1"/>
      <c r="H240" s="1"/>
      <c r="I240" s="1"/>
      <c r="K240" s="1"/>
    </row>
    <row r="241" ht="16.5" customHeight="1">
      <c r="B241" s="1"/>
      <c r="C241" s="1"/>
      <c r="D241" s="1"/>
      <c r="E241" s="1"/>
      <c r="F241" s="1"/>
      <c r="G241" s="1"/>
      <c r="H241" s="1"/>
      <c r="I241" s="1"/>
      <c r="K241" s="1"/>
    </row>
    <row r="242" ht="16.5" customHeight="1">
      <c r="B242" s="1"/>
      <c r="C242" s="1"/>
      <c r="D242" s="1"/>
      <c r="E242" s="1"/>
      <c r="F242" s="1"/>
      <c r="G242" s="1"/>
      <c r="H242" s="1"/>
      <c r="I242" s="1"/>
      <c r="K242" s="1"/>
    </row>
    <row r="243" ht="16.5" customHeight="1">
      <c r="B243" s="1"/>
      <c r="C243" s="1"/>
      <c r="D243" s="1"/>
      <c r="E243" s="1"/>
      <c r="F243" s="1"/>
      <c r="G243" s="1"/>
      <c r="H243" s="1"/>
      <c r="I243" s="1"/>
      <c r="K243" s="1"/>
    </row>
    <row r="244" ht="16.5" customHeight="1">
      <c r="B244" s="1"/>
      <c r="C244" s="1"/>
      <c r="D244" s="1"/>
      <c r="E244" s="1"/>
      <c r="F244" s="1"/>
      <c r="G244" s="1"/>
      <c r="H244" s="1"/>
      <c r="I244" s="1"/>
      <c r="K244" s="1"/>
    </row>
    <row r="245" ht="16.5" customHeight="1">
      <c r="B245" s="1"/>
      <c r="C245" s="1"/>
      <c r="D245" s="1"/>
      <c r="E245" s="1"/>
      <c r="F245" s="1"/>
      <c r="G245" s="1"/>
      <c r="H245" s="1"/>
      <c r="I245" s="1"/>
      <c r="K245" s="1"/>
    </row>
    <row r="246" ht="16.5" customHeight="1">
      <c r="B246" s="1"/>
      <c r="C246" s="1"/>
      <c r="D246" s="1"/>
      <c r="E246" s="1"/>
      <c r="F246" s="1"/>
      <c r="G246" s="1"/>
      <c r="H246" s="1"/>
      <c r="I246" s="1"/>
      <c r="K246" s="1"/>
    </row>
    <row r="247" ht="16.5" customHeight="1">
      <c r="B247" s="1"/>
      <c r="C247" s="1"/>
      <c r="D247" s="1"/>
      <c r="E247" s="1"/>
      <c r="F247" s="1"/>
      <c r="G247" s="1"/>
      <c r="H247" s="1"/>
      <c r="I247" s="1"/>
      <c r="K247" s="1"/>
    </row>
    <row r="248" ht="16.5" customHeight="1">
      <c r="B248" s="1"/>
      <c r="C248" s="1"/>
      <c r="D248" s="1"/>
      <c r="E248" s="1"/>
      <c r="F248" s="1"/>
      <c r="G248" s="1"/>
      <c r="H248" s="1"/>
      <c r="I248" s="1"/>
      <c r="K248" s="1"/>
    </row>
    <row r="249" ht="16.5" customHeight="1">
      <c r="B249" s="1"/>
      <c r="C249" s="1"/>
      <c r="D249" s="1"/>
      <c r="E249" s="1"/>
      <c r="F249" s="1"/>
      <c r="G249" s="1"/>
      <c r="H249" s="1"/>
      <c r="I249" s="1"/>
      <c r="K249" s="1"/>
    </row>
    <row r="250" ht="16.5" customHeight="1">
      <c r="B250" s="1"/>
      <c r="C250" s="1"/>
      <c r="D250" s="1"/>
      <c r="E250" s="1"/>
      <c r="F250" s="1"/>
      <c r="G250" s="1"/>
      <c r="H250" s="1"/>
      <c r="I250" s="1"/>
      <c r="K250" s="1"/>
    </row>
    <row r="251" ht="16.5" customHeight="1">
      <c r="B251" s="1"/>
      <c r="C251" s="1"/>
      <c r="D251" s="1"/>
      <c r="E251" s="1"/>
      <c r="F251" s="1"/>
      <c r="G251" s="1"/>
      <c r="H251" s="1"/>
      <c r="I251" s="1"/>
      <c r="K251" s="1"/>
    </row>
    <row r="252" ht="16.5" customHeight="1">
      <c r="B252" s="1"/>
      <c r="C252" s="1"/>
      <c r="D252" s="1"/>
      <c r="E252" s="1"/>
      <c r="F252" s="1"/>
      <c r="G252" s="1"/>
      <c r="H252" s="1"/>
      <c r="I252" s="1"/>
      <c r="K252" s="1"/>
    </row>
    <row r="253" ht="16.5" customHeight="1">
      <c r="B253" s="1"/>
      <c r="C253" s="1"/>
      <c r="D253" s="1"/>
      <c r="E253" s="1"/>
      <c r="F253" s="1"/>
      <c r="G253" s="1"/>
      <c r="H253" s="1"/>
      <c r="I253" s="1"/>
      <c r="K253" s="1"/>
    </row>
    <row r="254" ht="16.5" customHeight="1">
      <c r="B254" s="1"/>
      <c r="C254" s="1"/>
      <c r="D254" s="1"/>
      <c r="E254" s="1"/>
      <c r="F254" s="1"/>
      <c r="G254" s="1"/>
      <c r="H254" s="1"/>
      <c r="I254" s="1"/>
      <c r="K254" s="1"/>
    </row>
    <row r="255" ht="16.5" customHeight="1">
      <c r="B255" s="1"/>
      <c r="C255" s="1"/>
      <c r="D255" s="1"/>
      <c r="E255" s="1"/>
      <c r="F255" s="1"/>
      <c r="G255" s="1"/>
      <c r="H255" s="1"/>
      <c r="I255" s="1"/>
      <c r="K255" s="1"/>
    </row>
    <row r="256" ht="16.5" customHeight="1">
      <c r="B256" s="1"/>
      <c r="C256" s="1"/>
      <c r="D256" s="1"/>
      <c r="E256" s="1"/>
      <c r="F256" s="1"/>
      <c r="G256" s="1"/>
      <c r="H256" s="1"/>
      <c r="I256" s="1"/>
      <c r="K256" s="1"/>
    </row>
    <row r="257" ht="16.5" customHeight="1">
      <c r="B257" s="1"/>
      <c r="C257" s="1"/>
      <c r="D257" s="1"/>
      <c r="E257" s="1"/>
      <c r="F257" s="1"/>
      <c r="G257" s="1"/>
      <c r="H257" s="1"/>
      <c r="I257" s="1"/>
      <c r="K257" s="1"/>
    </row>
    <row r="258" ht="16.5" customHeight="1">
      <c r="B258" s="1"/>
      <c r="C258" s="1"/>
      <c r="D258" s="1"/>
      <c r="E258" s="1"/>
      <c r="F258" s="1"/>
      <c r="G258" s="1"/>
      <c r="H258" s="1"/>
      <c r="I258" s="1"/>
      <c r="K258" s="1"/>
    </row>
    <row r="259" ht="16.5" customHeight="1">
      <c r="B259" s="1"/>
      <c r="C259" s="1"/>
      <c r="D259" s="1"/>
      <c r="E259" s="1"/>
      <c r="F259" s="1"/>
      <c r="G259" s="1"/>
      <c r="H259" s="1"/>
      <c r="I259" s="1"/>
      <c r="K259" s="1"/>
    </row>
    <row r="260" ht="16.5" customHeight="1">
      <c r="B260" s="1"/>
      <c r="C260" s="1"/>
      <c r="D260" s="1"/>
      <c r="E260" s="1"/>
      <c r="F260" s="1"/>
      <c r="G260" s="1"/>
      <c r="H260" s="1"/>
      <c r="I260" s="1"/>
      <c r="K260" s="1"/>
    </row>
    <row r="261" ht="16.5" customHeight="1">
      <c r="B261" s="1"/>
      <c r="C261" s="1"/>
      <c r="D261" s="1"/>
      <c r="E261" s="1"/>
      <c r="F261" s="1"/>
      <c r="G261" s="1"/>
      <c r="H261" s="1"/>
      <c r="I261" s="1"/>
      <c r="K261" s="1"/>
    </row>
    <row r="262" ht="16.5" customHeight="1">
      <c r="B262" s="1"/>
      <c r="C262" s="1"/>
      <c r="D262" s="1"/>
      <c r="E262" s="1"/>
      <c r="F262" s="1"/>
      <c r="G262" s="1"/>
      <c r="H262" s="1"/>
      <c r="I262" s="1"/>
      <c r="K262" s="1"/>
    </row>
    <row r="263" ht="16.5" customHeight="1">
      <c r="B263" s="1"/>
      <c r="C263" s="1"/>
      <c r="D263" s="1"/>
      <c r="E263" s="1"/>
      <c r="F263" s="1"/>
      <c r="G263" s="1"/>
      <c r="H263" s="1"/>
      <c r="I263" s="1"/>
      <c r="K263" s="1"/>
    </row>
    <row r="264" ht="16.5" customHeight="1">
      <c r="B264" s="1"/>
      <c r="C264" s="1"/>
      <c r="D264" s="1"/>
      <c r="E264" s="1"/>
      <c r="F264" s="1"/>
      <c r="G264" s="1"/>
      <c r="H264" s="1"/>
      <c r="I264" s="1"/>
      <c r="K264" s="1"/>
    </row>
    <row r="265" ht="16.5" customHeight="1">
      <c r="B265" s="1"/>
      <c r="C265" s="1"/>
      <c r="D265" s="1"/>
      <c r="E265" s="1"/>
      <c r="F265" s="1"/>
      <c r="G265" s="1"/>
      <c r="H265" s="1"/>
      <c r="I265" s="1"/>
      <c r="K265" s="1"/>
    </row>
    <row r="266" ht="16.5" customHeight="1">
      <c r="B266" s="1"/>
      <c r="C266" s="1"/>
      <c r="D266" s="1"/>
      <c r="E266" s="1"/>
      <c r="F266" s="1"/>
      <c r="G266" s="1"/>
      <c r="H266" s="1"/>
      <c r="I266" s="1"/>
      <c r="K266" s="1"/>
    </row>
    <row r="267" ht="16.5" customHeight="1">
      <c r="B267" s="1"/>
      <c r="C267" s="1"/>
      <c r="D267" s="1"/>
      <c r="E267" s="1"/>
      <c r="F267" s="1"/>
      <c r="G267" s="1"/>
      <c r="H267" s="1"/>
      <c r="I267" s="1"/>
      <c r="K267" s="1"/>
    </row>
    <row r="268" ht="16.5" customHeight="1">
      <c r="B268" s="1"/>
      <c r="C268" s="1"/>
      <c r="D268" s="1"/>
      <c r="E268" s="1"/>
      <c r="F268" s="1"/>
      <c r="G268" s="1"/>
      <c r="H268" s="1"/>
      <c r="I268" s="1"/>
      <c r="K268" s="1"/>
    </row>
    <row r="269" ht="16.5" customHeight="1">
      <c r="B269" s="1"/>
      <c r="C269" s="1"/>
      <c r="D269" s="1"/>
      <c r="E269" s="1"/>
      <c r="F269" s="1"/>
      <c r="G269" s="1"/>
      <c r="H269" s="1"/>
      <c r="I269" s="1"/>
      <c r="K269" s="1"/>
    </row>
    <row r="270" ht="16.5" customHeight="1">
      <c r="B270" s="1"/>
      <c r="C270" s="1"/>
      <c r="D270" s="1"/>
      <c r="E270" s="1"/>
      <c r="F270" s="1"/>
      <c r="G270" s="1"/>
      <c r="H270" s="1"/>
      <c r="I270" s="1"/>
      <c r="K270" s="1"/>
    </row>
    <row r="271" ht="16.5" customHeight="1">
      <c r="B271" s="1"/>
      <c r="C271" s="1"/>
      <c r="D271" s="1"/>
      <c r="E271" s="1"/>
      <c r="F271" s="1"/>
      <c r="G271" s="1"/>
      <c r="H271" s="1"/>
      <c r="I271" s="1"/>
      <c r="K271" s="1"/>
    </row>
    <row r="272" ht="16.5" customHeight="1">
      <c r="B272" s="1"/>
      <c r="C272" s="1"/>
      <c r="D272" s="1"/>
      <c r="E272" s="1"/>
      <c r="F272" s="1"/>
      <c r="G272" s="1"/>
      <c r="H272" s="1"/>
      <c r="I272" s="1"/>
      <c r="K272" s="1"/>
    </row>
    <row r="273" ht="16.5" customHeight="1">
      <c r="B273" s="1"/>
      <c r="C273" s="1"/>
      <c r="D273" s="1"/>
      <c r="E273" s="1"/>
      <c r="F273" s="1"/>
      <c r="G273" s="1"/>
      <c r="H273" s="1"/>
      <c r="I273" s="1"/>
      <c r="K273" s="1"/>
    </row>
    <row r="274" ht="16.5" customHeight="1">
      <c r="B274" s="1"/>
      <c r="C274" s="1"/>
      <c r="D274" s="1"/>
      <c r="E274" s="1"/>
      <c r="F274" s="1"/>
      <c r="G274" s="1"/>
      <c r="H274" s="1"/>
      <c r="I274" s="1"/>
      <c r="K274" s="1"/>
    </row>
    <row r="275" ht="16.5" customHeight="1">
      <c r="B275" s="1"/>
      <c r="C275" s="1"/>
      <c r="D275" s="1"/>
      <c r="E275" s="1"/>
      <c r="F275" s="1"/>
      <c r="G275" s="1"/>
      <c r="H275" s="1"/>
      <c r="I275" s="1"/>
      <c r="K275" s="1"/>
    </row>
    <row r="276" ht="16.5" customHeight="1">
      <c r="B276" s="1"/>
      <c r="C276" s="1"/>
      <c r="D276" s="1"/>
      <c r="E276" s="1"/>
      <c r="F276" s="1"/>
      <c r="G276" s="1"/>
      <c r="H276" s="1"/>
      <c r="I276" s="1"/>
      <c r="K276" s="1"/>
    </row>
    <row r="277" ht="16.5" customHeight="1">
      <c r="B277" s="1"/>
      <c r="C277" s="1"/>
      <c r="D277" s="1"/>
      <c r="E277" s="1"/>
      <c r="F277" s="1"/>
      <c r="G277" s="1"/>
      <c r="H277" s="1"/>
      <c r="I277" s="1"/>
      <c r="K277" s="1"/>
    </row>
    <row r="278" ht="16.5" customHeight="1">
      <c r="B278" s="1"/>
      <c r="C278" s="1"/>
      <c r="D278" s="1"/>
      <c r="E278" s="1"/>
      <c r="F278" s="1"/>
      <c r="G278" s="1"/>
      <c r="H278" s="1"/>
      <c r="I278" s="1"/>
      <c r="K278" s="1"/>
    </row>
    <row r="279" ht="16.5" customHeight="1">
      <c r="B279" s="1"/>
      <c r="C279" s="1"/>
      <c r="D279" s="1"/>
      <c r="E279" s="1"/>
      <c r="F279" s="1"/>
      <c r="G279" s="1"/>
      <c r="H279" s="1"/>
      <c r="I279" s="1"/>
      <c r="K279" s="1"/>
    </row>
    <row r="280" ht="16.5" customHeight="1">
      <c r="B280" s="1"/>
      <c r="C280" s="1"/>
      <c r="D280" s="1"/>
      <c r="E280" s="1"/>
      <c r="F280" s="1"/>
      <c r="G280" s="1"/>
      <c r="H280" s="1"/>
      <c r="I280" s="1"/>
      <c r="K280" s="1"/>
    </row>
    <row r="281" ht="16.5" customHeight="1">
      <c r="B281" s="1"/>
      <c r="C281" s="1"/>
      <c r="D281" s="1"/>
      <c r="E281" s="1"/>
      <c r="F281" s="1"/>
      <c r="G281" s="1"/>
      <c r="H281" s="1"/>
      <c r="I281" s="1"/>
      <c r="K281" s="1"/>
    </row>
    <row r="282" ht="16.5" customHeight="1">
      <c r="B282" s="1"/>
      <c r="C282" s="1"/>
      <c r="D282" s="1"/>
      <c r="E282" s="1"/>
      <c r="F282" s="1"/>
      <c r="G282" s="1"/>
      <c r="H282" s="1"/>
      <c r="I282" s="1"/>
      <c r="K282" s="1"/>
    </row>
    <row r="283" ht="16.5" customHeight="1">
      <c r="B283" s="1"/>
      <c r="C283" s="1"/>
      <c r="D283" s="1"/>
      <c r="E283" s="1"/>
      <c r="F283" s="1"/>
      <c r="G283" s="1"/>
      <c r="H283" s="1"/>
      <c r="I283" s="1"/>
      <c r="K283" s="1"/>
    </row>
    <row r="284" ht="16.5" customHeight="1">
      <c r="B284" s="1"/>
      <c r="C284" s="1"/>
      <c r="D284" s="1"/>
      <c r="E284" s="1"/>
      <c r="F284" s="1"/>
      <c r="G284" s="1"/>
      <c r="H284" s="1"/>
      <c r="I284" s="1"/>
      <c r="K284" s="1"/>
    </row>
    <row r="285" ht="16.5" customHeight="1">
      <c r="B285" s="1"/>
      <c r="C285" s="1"/>
      <c r="D285" s="1"/>
      <c r="E285" s="1"/>
      <c r="F285" s="1"/>
      <c r="G285" s="1"/>
      <c r="H285" s="1"/>
      <c r="I285" s="1"/>
      <c r="K285" s="1"/>
    </row>
    <row r="286" ht="16.5" customHeight="1">
      <c r="B286" s="1"/>
      <c r="C286" s="1"/>
      <c r="D286" s="1"/>
      <c r="E286" s="1"/>
      <c r="F286" s="1"/>
      <c r="G286" s="1"/>
      <c r="H286" s="1"/>
      <c r="I286" s="1"/>
      <c r="K286" s="1"/>
    </row>
    <row r="287" ht="16.5" customHeight="1">
      <c r="B287" s="1"/>
      <c r="C287" s="1"/>
      <c r="D287" s="1"/>
      <c r="E287" s="1"/>
      <c r="F287" s="1"/>
      <c r="G287" s="1"/>
      <c r="H287" s="1"/>
      <c r="I287" s="1"/>
      <c r="K287" s="1"/>
    </row>
    <row r="288" ht="16.5" customHeight="1">
      <c r="B288" s="1"/>
      <c r="C288" s="1"/>
      <c r="D288" s="1"/>
      <c r="E288" s="1"/>
      <c r="F288" s="1"/>
      <c r="G288" s="1"/>
      <c r="H288" s="1"/>
      <c r="I288" s="1"/>
      <c r="K288" s="1"/>
    </row>
    <row r="289" ht="16.5" customHeight="1">
      <c r="B289" s="1"/>
      <c r="C289" s="1"/>
      <c r="D289" s="1"/>
      <c r="E289" s="1"/>
      <c r="F289" s="1"/>
      <c r="G289" s="1"/>
      <c r="H289" s="1"/>
      <c r="I289" s="1"/>
      <c r="K289" s="1"/>
    </row>
    <row r="290" ht="16.5" customHeight="1">
      <c r="B290" s="1"/>
      <c r="C290" s="1"/>
      <c r="D290" s="1"/>
      <c r="E290" s="1"/>
      <c r="F290" s="1"/>
      <c r="G290" s="1"/>
      <c r="H290" s="1"/>
      <c r="I290" s="1"/>
      <c r="K290" s="1"/>
    </row>
    <row r="291" ht="16.5" customHeight="1">
      <c r="B291" s="1"/>
      <c r="C291" s="1"/>
      <c r="D291" s="1"/>
      <c r="E291" s="1"/>
      <c r="F291" s="1"/>
      <c r="G291" s="1"/>
      <c r="H291" s="1"/>
      <c r="I291" s="1"/>
      <c r="K291" s="1"/>
    </row>
    <row r="292" ht="16.5" customHeight="1">
      <c r="B292" s="1"/>
      <c r="C292" s="1"/>
      <c r="D292" s="1"/>
      <c r="E292" s="1"/>
      <c r="F292" s="1"/>
      <c r="G292" s="1"/>
      <c r="H292" s="1"/>
      <c r="I292" s="1"/>
      <c r="K292" s="1"/>
    </row>
    <row r="293" ht="16.5" customHeight="1">
      <c r="B293" s="1"/>
      <c r="C293" s="1"/>
      <c r="D293" s="1"/>
      <c r="E293" s="1"/>
      <c r="F293" s="1"/>
      <c r="G293" s="1"/>
      <c r="H293" s="1"/>
      <c r="I293" s="1"/>
      <c r="K293" s="1"/>
    </row>
    <row r="294" ht="16.5" customHeight="1">
      <c r="B294" s="1"/>
      <c r="C294" s="1"/>
      <c r="D294" s="1"/>
      <c r="E294" s="1"/>
      <c r="F294" s="1"/>
      <c r="G294" s="1"/>
      <c r="H294" s="1"/>
      <c r="I294" s="1"/>
      <c r="K294" s="1"/>
    </row>
    <row r="295" ht="16.5" customHeight="1">
      <c r="B295" s="1"/>
      <c r="C295" s="1"/>
      <c r="D295" s="1"/>
      <c r="E295" s="1"/>
      <c r="F295" s="1"/>
      <c r="G295" s="1"/>
      <c r="H295" s="1"/>
      <c r="I295" s="1"/>
      <c r="K295" s="1"/>
    </row>
    <row r="296" ht="16.5" customHeight="1">
      <c r="B296" s="1"/>
      <c r="C296" s="1"/>
      <c r="D296" s="1"/>
      <c r="E296" s="1"/>
      <c r="F296" s="1"/>
      <c r="G296" s="1"/>
      <c r="H296" s="1"/>
      <c r="I296" s="1"/>
      <c r="K296" s="1"/>
    </row>
    <row r="297" ht="16.5" customHeight="1">
      <c r="B297" s="1"/>
      <c r="C297" s="1"/>
      <c r="D297" s="1"/>
      <c r="E297" s="1"/>
      <c r="F297" s="1"/>
      <c r="G297" s="1"/>
      <c r="H297" s="1"/>
      <c r="I297" s="1"/>
      <c r="K297" s="1"/>
    </row>
    <row r="298" ht="16.5" customHeight="1">
      <c r="B298" s="1"/>
      <c r="C298" s="1"/>
      <c r="D298" s="1"/>
      <c r="E298" s="1"/>
      <c r="F298" s="1"/>
      <c r="G298" s="1"/>
      <c r="H298" s="1"/>
      <c r="I298" s="1"/>
      <c r="K298" s="1"/>
    </row>
    <row r="299" ht="16.5" customHeight="1">
      <c r="B299" s="1"/>
      <c r="C299" s="1"/>
      <c r="D299" s="1"/>
      <c r="E299" s="1"/>
      <c r="F299" s="1"/>
      <c r="G299" s="1"/>
      <c r="H299" s="1"/>
      <c r="I299" s="1"/>
      <c r="K299" s="1"/>
    </row>
    <row r="300" ht="16.5" customHeight="1">
      <c r="B300" s="1"/>
      <c r="C300" s="1"/>
      <c r="D300" s="1"/>
      <c r="E300" s="1"/>
      <c r="F300" s="1"/>
      <c r="G300" s="1"/>
      <c r="H300" s="1"/>
      <c r="I300" s="1"/>
      <c r="K300" s="1"/>
    </row>
    <row r="301" ht="16.5" customHeight="1">
      <c r="B301" s="1"/>
      <c r="C301" s="1"/>
      <c r="D301" s="1"/>
      <c r="E301" s="1"/>
      <c r="F301" s="1"/>
      <c r="G301" s="1"/>
      <c r="H301" s="1"/>
      <c r="I301" s="1"/>
      <c r="K301" s="1"/>
    </row>
    <row r="302" ht="16.5" customHeight="1">
      <c r="B302" s="1"/>
      <c r="C302" s="1"/>
      <c r="D302" s="1"/>
      <c r="E302" s="1"/>
      <c r="F302" s="1"/>
      <c r="G302" s="1"/>
      <c r="H302" s="1"/>
      <c r="I302" s="1"/>
      <c r="K302" s="1"/>
    </row>
    <row r="303" ht="16.5" customHeight="1">
      <c r="B303" s="1"/>
      <c r="C303" s="1"/>
      <c r="D303" s="1"/>
      <c r="E303" s="1"/>
      <c r="F303" s="1"/>
      <c r="G303" s="1"/>
      <c r="H303" s="1"/>
      <c r="I303" s="1"/>
      <c r="K303" s="1"/>
    </row>
    <row r="304" ht="16.5" customHeight="1">
      <c r="B304" s="1"/>
      <c r="C304" s="1"/>
      <c r="D304" s="1"/>
      <c r="E304" s="1"/>
      <c r="F304" s="1"/>
      <c r="G304" s="1"/>
      <c r="H304" s="1"/>
      <c r="I304" s="1"/>
      <c r="K304" s="1"/>
    </row>
    <row r="305" ht="16.5" customHeight="1">
      <c r="B305" s="1"/>
      <c r="C305" s="1"/>
      <c r="D305" s="1"/>
      <c r="E305" s="1"/>
      <c r="F305" s="1"/>
      <c r="G305" s="1"/>
      <c r="H305" s="1"/>
      <c r="I305" s="1"/>
      <c r="K305" s="1"/>
    </row>
    <row r="306" ht="16.5" customHeight="1">
      <c r="B306" s="1"/>
      <c r="C306" s="1"/>
      <c r="D306" s="1"/>
      <c r="E306" s="1"/>
      <c r="F306" s="1"/>
      <c r="G306" s="1"/>
      <c r="H306" s="1"/>
      <c r="I306" s="1"/>
      <c r="K306" s="1"/>
    </row>
    <row r="307" ht="16.5" customHeight="1">
      <c r="B307" s="1"/>
      <c r="C307" s="1"/>
      <c r="D307" s="1"/>
      <c r="E307" s="1"/>
      <c r="F307" s="1"/>
      <c r="G307" s="1"/>
      <c r="H307" s="1"/>
      <c r="I307" s="1"/>
      <c r="K307" s="1"/>
    </row>
    <row r="308" ht="16.5" customHeight="1">
      <c r="B308" s="1"/>
      <c r="C308" s="1"/>
      <c r="D308" s="1"/>
      <c r="E308" s="1"/>
      <c r="F308" s="1"/>
      <c r="G308" s="1"/>
      <c r="H308" s="1"/>
      <c r="I308" s="1"/>
      <c r="K308" s="1"/>
    </row>
    <row r="309" ht="16.5" customHeight="1">
      <c r="B309" s="1"/>
      <c r="C309" s="1"/>
      <c r="D309" s="1"/>
      <c r="E309" s="1"/>
      <c r="F309" s="1"/>
      <c r="G309" s="1"/>
      <c r="H309" s="1"/>
      <c r="I309" s="1"/>
      <c r="K309" s="1"/>
    </row>
    <row r="310" ht="16.5" customHeight="1">
      <c r="B310" s="1"/>
      <c r="C310" s="1"/>
      <c r="D310" s="1"/>
      <c r="E310" s="1"/>
      <c r="F310" s="1"/>
      <c r="G310" s="1"/>
      <c r="H310" s="1"/>
      <c r="I310" s="1"/>
      <c r="K310" s="1"/>
    </row>
    <row r="311" ht="16.5" customHeight="1">
      <c r="B311" s="1"/>
      <c r="C311" s="1"/>
      <c r="D311" s="1"/>
      <c r="E311" s="1"/>
      <c r="F311" s="1"/>
      <c r="G311" s="1"/>
      <c r="H311" s="1"/>
      <c r="I311" s="1"/>
      <c r="K311" s="1"/>
    </row>
    <row r="312" ht="16.5" customHeight="1">
      <c r="B312" s="1"/>
      <c r="C312" s="1"/>
      <c r="D312" s="1"/>
      <c r="E312" s="1"/>
      <c r="F312" s="1"/>
      <c r="G312" s="1"/>
      <c r="H312" s="1"/>
      <c r="I312" s="1"/>
      <c r="K312" s="1"/>
    </row>
    <row r="313" ht="16.5" customHeight="1">
      <c r="B313" s="1"/>
      <c r="C313" s="1"/>
      <c r="D313" s="1"/>
      <c r="E313" s="1"/>
      <c r="F313" s="1"/>
      <c r="G313" s="1"/>
      <c r="H313" s="1"/>
      <c r="I313" s="1"/>
      <c r="K313" s="1"/>
    </row>
    <row r="314" ht="16.5" customHeight="1">
      <c r="B314" s="1"/>
      <c r="C314" s="1"/>
      <c r="D314" s="1"/>
      <c r="E314" s="1"/>
      <c r="F314" s="1"/>
      <c r="G314" s="1"/>
      <c r="H314" s="1"/>
      <c r="I314" s="1"/>
      <c r="K314" s="1"/>
    </row>
    <row r="315" ht="16.5" customHeight="1">
      <c r="B315" s="1"/>
      <c r="C315" s="1"/>
      <c r="D315" s="1"/>
      <c r="E315" s="1"/>
      <c r="F315" s="1"/>
      <c r="G315" s="1"/>
      <c r="H315" s="1"/>
      <c r="I315" s="1"/>
      <c r="K315" s="1"/>
    </row>
    <row r="316" ht="16.5" customHeight="1">
      <c r="B316" s="1"/>
      <c r="C316" s="1"/>
      <c r="D316" s="1"/>
      <c r="E316" s="1"/>
      <c r="F316" s="1"/>
      <c r="G316" s="1"/>
      <c r="H316" s="1"/>
      <c r="I316" s="1"/>
      <c r="K316" s="1"/>
    </row>
    <row r="317" ht="16.5" customHeight="1">
      <c r="B317" s="1"/>
      <c r="C317" s="1"/>
      <c r="D317" s="1"/>
      <c r="E317" s="1"/>
      <c r="F317" s="1"/>
      <c r="G317" s="1"/>
      <c r="H317" s="1"/>
      <c r="I317" s="1"/>
      <c r="K317" s="1"/>
    </row>
    <row r="318" ht="16.5" customHeight="1">
      <c r="B318" s="1"/>
      <c r="C318" s="1"/>
      <c r="D318" s="1"/>
      <c r="E318" s="1"/>
      <c r="F318" s="1"/>
      <c r="G318" s="1"/>
      <c r="H318" s="1"/>
      <c r="I318" s="1"/>
      <c r="K318" s="1"/>
    </row>
    <row r="319" ht="16.5" customHeight="1">
      <c r="B319" s="1"/>
      <c r="C319" s="1"/>
      <c r="D319" s="1"/>
      <c r="E319" s="1"/>
      <c r="F319" s="1"/>
      <c r="G319" s="1"/>
      <c r="H319" s="1"/>
      <c r="I319" s="1"/>
      <c r="K319" s="1"/>
    </row>
    <row r="320" ht="16.5" customHeight="1">
      <c r="B320" s="1"/>
      <c r="C320" s="1"/>
      <c r="D320" s="1"/>
      <c r="E320" s="1"/>
      <c r="F320" s="1"/>
      <c r="G320" s="1"/>
      <c r="H320" s="1"/>
      <c r="I320" s="1"/>
      <c r="K320" s="1"/>
    </row>
    <row r="321" ht="16.5" customHeight="1">
      <c r="B321" s="1"/>
      <c r="C321" s="1"/>
      <c r="D321" s="1"/>
      <c r="E321" s="1"/>
      <c r="F321" s="1"/>
      <c r="G321" s="1"/>
      <c r="H321" s="1"/>
      <c r="I321" s="1"/>
      <c r="K321" s="1"/>
    </row>
    <row r="322" ht="16.5" customHeight="1">
      <c r="B322" s="1"/>
      <c r="C322" s="1"/>
      <c r="D322" s="1"/>
      <c r="E322" s="1"/>
      <c r="F322" s="1"/>
      <c r="G322" s="1"/>
      <c r="H322" s="1"/>
      <c r="I322" s="1"/>
      <c r="K322" s="1"/>
    </row>
    <row r="323" ht="16.5" customHeight="1">
      <c r="B323" s="1"/>
      <c r="C323" s="1"/>
      <c r="D323" s="1"/>
      <c r="E323" s="1"/>
      <c r="F323" s="1"/>
      <c r="G323" s="1"/>
      <c r="H323" s="1"/>
      <c r="I323" s="1"/>
      <c r="K323" s="1"/>
    </row>
    <row r="324" ht="16.5" customHeight="1">
      <c r="B324" s="1"/>
      <c r="C324" s="1"/>
      <c r="D324" s="1"/>
      <c r="E324" s="1"/>
      <c r="F324" s="1"/>
      <c r="G324" s="1"/>
      <c r="H324" s="1"/>
      <c r="I324" s="1"/>
      <c r="K324" s="1"/>
    </row>
    <row r="325" ht="16.5" customHeight="1">
      <c r="B325" s="1"/>
      <c r="C325" s="1"/>
      <c r="D325" s="1"/>
      <c r="E325" s="1"/>
      <c r="F325" s="1"/>
      <c r="G325" s="1"/>
      <c r="H325" s="1"/>
      <c r="I325" s="1"/>
      <c r="K325" s="1"/>
    </row>
    <row r="326" ht="16.5" customHeight="1">
      <c r="B326" s="1"/>
      <c r="C326" s="1"/>
      <c r="D326" s="1"/>
      <c r="E326" s="1"/>
      <c r="F326" s="1"/>
      <c r="G326" s="1"/>
      <c r="H326" s="1"/>
      <c r="I326" s="1"/>
      <c r="K326" s="1"/>
    </row>
    <row r="327" ht="16.5" customHeight="1">
      <c r="B327" s="1"/>
      <c r="C327" s="1"/>
      <c r="D327" s="1"/>
      <c r="E327" s="1"/>
      <c r="F327" s="1"/>
      <c r="G327" s="1"/>
      <c r="H327" s="1"/>
      <c r="I327" s="1"/>
      <c r="K327" s="1"/>
    </row>
    <row r="328" ht="16.5" customHeight="1">
      <c r="B328" s="1"/>
      <c r="C328" s="1"/>
      <c r="D328" s="1"/>
      <c r="E328" s="1"/>
      <c r="F328" s="1"/>
      <c r="G328" s="1"/>
      <c r="H328" s="1"/>
      <c r="I328" s="1"/>
      <c r="K328" s="1"/>
    </row>
    <row r="329" ht="16.5" customHeight="1">
      <c r="B329" s="1"/>
      <c r="C329" s="1"/>
      <c r="D329" s="1"/>
      <c r="E329" s="1"/>
      <c r="F329" s="1"/>
      <c r="G329" s="1"/>
      <c r="H329" s="1"/>
      <c r="I329" s="1"/>
      <c r="K329" s="1"/>
    </row>
    <row r="330" ht="16.5" customHeight="1">
      <c r="B330" s="1"/>
      <c r="C330" s="1"/>
      <c r="D330" s="1"/>
      <c r="E330" s="1"/>
      <c r="F330" s="1"/>
      <c r="G330" s="1"/>
      <c r="H330" s="1"/>
      <c r="I330" s="1"/>
      <c r="K330" s="1"/>
    </row>
    <row r="331" ht="16.5" customHeight="1">
      <c r="B331" s="1"/>
      <c r="C331" s="1"/>
      <c r="D331" s="1"/>
      <c r="E331" s="1"/>
      <c r="F331" s="1"/>
      <c r="G331" s="1"/>
      <c r="H331" s="1"/>
      <c r="I331" s="1"/>
      <c r="K331" s="1"/>
    </row>
    <row r="332" ht="16.5" customHeight="1">
      <c r="B332" s="1"/>
      <c r="C332" s="1"/>
      <c r="D332" s="1"/>
      <c r="E332" s="1"/>
      <c r="F332" s="1"/>
      <c r="G332" s="1"/>
      <c r="H332" s="1"/>
      <c r="I332" s="1"/>
      <c r="K332" s="1"/>
    </row>
    <row r="333" ht="16.5" customHeight="1">
      <c r="B333" s="1"/>
      <c r="C333" s="1"/>
      <c r="D333" s="1"/>
      <c r="E333" s="1"/>
      <c r="F333" s="1"/>
      <c r="G333" s="1"/>
      <c r="H333" s="1"/>
      <c r="I333" s="1"/>
      <c r="K333" s="1"/>
    </row>
    <row r="334" ht="16.5" customHeight="1">
      <c r="B334" s="1"/>
      <c r="C334" s="1"/>
      <c r="D334" s="1"/>
      <c r="E334" s="1"/>
      <c r="F334" s="1"/>
      <c r="G334" s="1"/>
      <c r="H334" s="1"/>
      <c r="I334" s="1"/>
      <c r="K334" s="1"/>
    </row>
    <row r="335" ht="16.5" customHeight="1">
      <c r="B335" s="1"/>
      <c r="C335" s="1"/>
      <c r="D335" s="1"/>
      <c r="E335" s="1"/>
      <c r="F335" s="1"/>
      <c r="G335" s="1"/>
      <c r="H335" s="1"/>
      <c r="I335" s="1"/>
      <c r="K335" s="1"/>
    </row>
    <row r="336" ht="16.5" customHeight="1">
      <c r="B336" s="1"/>
      <c r="C336" s="1"/>
      <c r="D336" s="1"/>
      <c r="E336" s="1"/>
      <c r="F336" s="1"/>
      <c r="G336" s="1"/>
      <c r="H336" s="1"/>
      <c r="I336" s="1"/>
      <c r="K336" s="1"/>
    </row>
    <row r="337" ht="16.5" customHeight="1">
      <c r="B337" s="1"/>
      <c r="C337" s="1"/>
      <c r="D337" s="1"/>
      <c r="E337" s="1"/>
      <c r="F337" s="1"/>
      <c r="G337" s="1"/>
      <c r="H337" s="1"/>
      <c r="I337" s="1"/>
      <c r="K337" s="1"/>
    </row>
    <row r="338" ht="16.5" customHeight="1">
      <c r="B338" s="1"/>
      <c r="C338" s="1"/>
      <c r="D338" s="1"/>
      <c r="E338" s="1"/>
      <c r="F338" s="1"/>
      <c r="G338" s="1"/>
      <c r="H338" s="1"/>
      <c r="I338" s="1"/>
      <c r="K338" s="1"/>
    </row>
    <row r="339" ht="16.5" customHeight="1">
      <c r="B339" s="1"/>
      <c r="C339" s="1"/>
      <c r="D339" s="1"/>
      <c r="E339" s="1"/>
      <c r="F339" s="1"/>
      <c r="G339" s="1"/>
      <c r="H339" s="1"/>
      <c r="I339" s="1"/>
      <c r="K339" s="1"/>
    </row>
    <row r="340" ht="16.5" customHeight="1">
      <c r="B340" s="1"/>
      <c r="C340" s="1"/>
      <c r="D340" s="1"/>
      <c r="E340" s="1"/>
      <c r="F340" s="1"/>
      <c r="G340" s="1"/>
      <c r="H340" s="1"/>
      <c r="I340" s="1"/>
      <c r="K340" s="1"/>
    </row>
    <row r="341" ht="16.5" customHeight="1">
      <c r="B341" s="1"/>
      <c r="C341" s="1"/>
      <c r="D341" s="1"/>
      <c r="E341" s="1"/>
      <c r="F341" s="1"/>
      <c r="G341" s="1"/>
      <c r="H341" s="1"/>
      <c r="I341" s="1"/>
      <c r="K341" s="1"/>
    </row>
    <row r="342" ht="16.5" customHeight="1">
      <c r="B342" s="1"/>
      <c r="C342" s="1"/>
      <c r="D342" s="1"/>
      <c r="E342" s="1"/>
      <c r="F342" s="1"/>
      <c r="G342" s="1"/>
      <c r="H342" s="1"/>
      <c r="I342" s="1"/>
      <c r="K342" s="1"/>
    </row>
    <row r="343" ht="16.5" customHeight="1">
      <c r="B343" s="1"/>
      <c r="C343" s="1"/>
      <c r="D343" s="1"/>
      <c r="E343" s="1"/>
      <c r="F343" s="1"/>
      <c r="G343" s="1"/>
      <c r="H343" s="1"/>
      <c r="I343" s="1"/>
      <c r="K343" s="1"/>
    </row>
    <row r="344" ht="16.5" customHeight="1">
      <c r="B344" s="1"/>
      <c r="C344" s="1"/>
      <c r="D344" s="1"/>
      <c r="E344" s="1"/>
      <c r="F344" s="1"/>
      <c r="G344" s="1"/>
      <c r="H344" s="1"/>
      <c r="I344" s="1"/>
      <c r="K344" s="1"/>
    </row>
    <row r="345" ht="16.5" customHeight="1">
      <c r="B345" s="1"/>
      <c r="C345" s="1"/>
      <c r="D345" s="1"/>
      <c r="E345" s="1"/>
      <c r="F345" s="1"/>
      <c r="G345" s="1"/>
      <c r="H345" s="1"/>
      <c r="I345" s="1"/>
      <c r="K345" s="1"/>
    </row>
    <row r="346" ht="16.5" customHeight="1">
      <c r="B346" s="1"/>
      <c r="C346" s="1"/>
      <c r="D346" s="1"/>
      <c r="E346" s="1"/>
      <c r="F346" s="1"/>
      <c r="G346" s="1"/>
      <c r="H346" s="1"/>
      <c r="I346" s="1"/>
      <c r="K346" s="1"/>
    </row>
    <row r="347" ht="16.5" customHeight="1">
      <c r="B347" s="1"/>
      <c r="C347" s="1"/>
      <c r="D347" s="1"/>
      <c r="E347" s="1"/>
      <c r="F347" s="1"/>
      <c r="G347" s="1"/>
      <c r="H347" s="1"/>
      <c r="I347" s="1"/>
      <c r="K347" s="1"/>
    </row>
    <row r="348" ht="16.5" customHeight="1">
      <c r="B348" s="1"/>
      <c r="C348" s="1"/>
      <c r="D348" s="1"/>
      <c r="E348" s="1"/>
      <c r="F348" s="1"/>
      <c r="G348" s="1"/>
      <c r="H348" s="1"/>
      <c r="I348" s="1"/>
      <c r="K348" s="1"/>
    </row>
    <row r="349" ht="16.5" customHeight="1">
      <c r="B349" s="1"/>
      <c r="C349" s="1"/>
      <c r="D349" s="1"/>
      <c r="E349" s="1"/>
      <c r="F349" s="1"/>
      <c r="G349" s="1"/>
      <c r="H349" s="1"/>
      <c r="I349" s="1"/>
      <c r="K349" s="1"/>
    </row>
    <row r="350" ht="16.5" customHeight="1">
      <c r="B350" s="1"/>
      <c r="C350" s="1"/>
      <c r="D350" s="1"/>
      <c r="E350" s="1"/>
      <c r="F350" s="1"/>
      <c r="G350" s="1"/>
      <c r="H350" s="1"/>
      <c r="I350" s="1"/>
      <c r="K350" s="1"/>
    </row>
    <row r="351" ht="16.5" customHeight="1">
      <c r="B351" s="1"/>
      <c r="C351" s="1"/>
      <c r="D351" s="1"/>
      <c r="E351" s="1"/>
      <c r="F351" s="1"/>
      <c r="G351" s="1"/>
      <c r="H351" s="1"/>
      <c r="I351" s="1"/>
      <c r="K351" s="1"/>
    </row>
    <row r="352" ht="16.5" customHeight="1">
      <c r="B352" s="1"/>
      <c r="C352" s="1"/>
      <c r="D352" s="1"/>
      <c r="E352" s="1"/>
      <c r="F352" s="1"/>
      <c r="G352" s="1"/>
      <c r="H352" s="1"/>
      <c r="I352" s="1"/>
      <c r="K352" s="1"/>
    </row>
    <row r="353" ht="16.5" customHeight="1">
      <c r="B353" s="1"/>
      <c r="C353" s="1"/>
      <c r="D353" s="1"/>
      <c r="E353" s="1"/>
      <c r="F353" s="1"/>
      <c r="G353" s="1"/>
      <c r="H353" s="1"/>
      <c r="I353" s="1"/>
      <c r="K353" s="1"/>
    </row>
    <row r="354" ht="16.5" customHeight="1">
      <c r="B354" s="1"/>
      <c r="C354" s="1"/>
      <c r="D354" s="1"/>
      <c r="E354" s="1"/>
      <c r="F354" s="1"/>
      <c r="G354" s="1"/>
      <c r="H354" s="1"/>
      <c r="I354" s="1"/>
      <c r="K354" s="1"/>
    </row>
    <row r="355" ht="16.5" customHeight="1">
      <c r="B355" s="1"/>
      <c r="C355" s="1"/>
      <c r="D355" s="1"/>
      <c r="E355" s="1"/>
      <c r="F355" s="1"/>
      <c r="G355" s="1"/>
      <c r="H355" s="1"/>
      <c r="I355" s="1"/>
      <c r="K355" s="1"/>
    </row>
    <row r="356" ht="16.5" customHeight="1">
      <c r="B356" s="1"/>
      <c r="C356" s="1"/>
      <c r="D356" s="1"/>
      <c r="E356" s="1"/>
      <c r="F356" s="1"/>
      <c r="G356" s="1"/>
      <c r="H356" s="1"/>
      <c r="I356" s="1"/>
      <c r="K356" s="1"/>
    </row>
    <row r="357" ht="16.5" customHeight="1">
      <c r="B357" s="1"/>
      <c r="C357" s="1"/>
      <c r="D357" s="1"/>
      <c r="E357" s="1"/>
      <c r="F357" s="1"/>
      <c r="G357" s="1"/>
      <c r="H357" s="1"/>
      <c r="I357" s="1"/>
      <c r="K357" s="1"/>
    </row>
    <row r="358" ht="16.5" customHeight="1">
      <c r="B358" s="1"/>
      <c r="C358" s="1"/>
      <c r="D358" s="1"/>
      <c r="E358" s="1"/>
      <c r="F358" s="1"/>
      <c r="G358" s="1"/>
      <c r="H358" s="1"/>
      <c r="I358" s="1"/>
      <c r="K358" s="1"/>
    </row>
    <row r="359" ht="16.5" customHeight="1">
      <c r="B359" s="1"/>
      <c r="C359" s="1"/>
      <c r="D359" s="1"/>
      <c r="E359" s="1"/>
      <c r="F359" s="1"/>
      <c r="G359" s="1"/>
      <c r="H359" s="1"/>
      <c r="I359" s="1"/>
      <c r="K359" s="1"/>
    </row>
    <row r="360" ht="16.5" customHeight="1">
      <c r="B360" s="1"/>
      <c r="C360" s="1"/>
      <c r="D360" s="1"/>
      <c r="E360" s="1"/>
      <c r="F360" s="1"/>
      <c r="G360" s="1"/>
      <c r="H360" s="1"/>
      <c r="I360" s="1"/>
      <c r="K360" s="1"/>
    </row>
    <row r="361" ht="16.5" customHeight="1">
      <c r="B361" s="1"/>
      <c r="C361" s="1"/>
      <c r="D361" s="1"/>
      <c r="E361" s="1"/>
      <c r="F361" s="1"/>
      <c r="G361" s="1"/>
      <c r="H361" s="1"/>
      <c r="I361" s="1"/>
      <c r="K361" s="1"/>
    </row>
    <row r="362" ht="16.5" customHeight="1">
      <c r="B362" s="1"/>
      <c r="C362" s="1"/>
      <c r="D362" s="1"/>
      <c r="E362" s="1"/>
      <c r="F362" s="1"/>
      <c r="G362" s="1"/>
      <c r="H362" s="1"/>
      <c r="I362" s="1"/>
      <c r="K362" s="1"/>
    </row>
    <row r="363" ht="16.5" customHeight="1">
      <c r="B363" s="1"/>
      <c r="C363" s="1"/>
      <c r="D363" s="1"/>
      <c r="E363" s="1"/>
      <c r="F363" s="1"/>
      <c r="G363" s="1"/>
      <c r="H363" s="1"/>
      <c r="I363" s="1"/>
      <c r="K363" s="1"/>
    </row>
    <row r="364" ht="16.5" customHeight="1">
      <c r="B364" s="1"/>
      <c r="C364" s="1"/>
      <c r="D364" s="1"/>
      <c r="E364" s="1"/>
      <c r="F364" s="1"/>
      <c r="G364" s="1"/>
      <c r="H364" s="1"/>
      <c r="I364" s="1"/>
      <c r="K364" s="1"/>
    </row>
    <row r="365" ht="16.5" customHeight="1">
      <c r="B365" s="1"/>
      <c r="C365" s="1"/>
      <c r="D365" s="1"/>
      <c r="E365" s="1"/>
      <c r="F365" s="1"/>
      <c r="G365" s="1"/>
      <c r="H365" s="1"/>
      <c r="I365" s="1"/>
      <c r="K365" s="1"/>
    </row>
    <row r="366" ht="16.5" customHeight="1">
      <c r="B366" s="1"/>
      <c r="C366" s="1"/>
      <c r="D366" s="1"/>
      <c r="E366" s="1"/>
      <c r="F366" s="1"/>
      <c r="G366" s="1"/>
      <c r="H366" s="1"/>
      <c r="I366" s="1"/>
      <c r="K366" s="1"/>
    </row>
    <row r="367" ht="16.5" customHeight="1">
      <c r="B367" s="1"/>
      <c r="C367" s="1"/>
      <c r="D367" s="1"/>
      <c r="E367" s="1"/>
      <c r="F367" s="1"/>
      <c r="G367" s="1"/>
      <c r="H367" s="1"/>
      <c r="I367" s="1"/>
      <c r="K367" s="1"/>
    </row>
    <row r="368" ht="16.5" customHeight="1">
      <c r="B368" s="1"/>
      <c r="C368" s="1"/>
      <c r="D368" s="1"/>
      <c r="E368" s="1"/>
      <c r="F368" s="1"/>
      <c r="G368" s="1"/>
      <c r="H368" s="1"/>
      <c r="I368" s="1"/>
      <c r="K368" s="1"/>
    </row>
    <row r="369" ht="16.5" customHeight="1">
      <c r="B369" s="1"/>
      <c r="C369" s="1"/>
      <c r="D369" s="1"/>
      <c r="E369" s="1"/>
      <c r="F369" s="1"/>
      <c r="G369" s="1"/>
      <c r="H369" s="1"/>
      <c r="I369" s="1"/>
      <c r="K369" s="1"/>
    </row>
    <row r="370" ht="16.5" customHeight="1">
      <c r="B370" s="1"/>
      <c r="C370" s="1"/>
      <c r="D370" s="1"/>
      <c r="E370" s="1"/>
      <c r="F370" s="1"/>
      <c r="G370" s="1"/>
      <c r="H370" s="1"/>
      <c r="I370" s="1"/>
      <c r="K370" s="1"/>
    </row>
    <row r="371" ht="16.5" customHeight="1">
      <c r="B371" s="1"/>
      <c r="C371" s="1"/>
      <c r="D371" s="1"/>
      <c r="E371" s="1"/>
      <c r="F371" s="1"/>
      <c r="G371" s="1"/>
      <c r="H371" s="1"/>
      <c r="I371" s="1"/>
      <c r="K371" s="1"/>
    </row>
    <row r="372" ht="16.5" customHeight="1">
      <c r="B372" s="1"/>
      <c r="C372" s="1"/>
      <c r="D372" s="1"/>
      <c r="E372" s="1"/>
      <c r="F372" s="1"/>
      <c r="G372" s="1"/>
      <c r="H372" s="1"/>
      <c r="I372" s="1"/>
      <c r="K372" s="1"/>
    </row>
    <row r="373" ht="16.5" customHeight="1">
      <c r="B373" s="1"/>
      <c r="C373" s="1"/>
      <c r="D373" s="1"/>
      <c r="E373" s="1"/>
      <c r="F373" s="1"/>
      <c r="G373" s="1"/>
      <c r="H373" s="1"/>
      <c r="I373" s="1"/>
      <c r="K373" s="1"/>
    </row>
    <row r="374" ht="16.5" customHeight="1">
      <c r="B374" s="1"/>
      <c r="C374" s="1"/>
      <c r="D374" s="1"/>
      <c r="E374" s="1"/>
      <c r="F374" s="1"/>
      <c r="G374" s="1"/>
      <c r="H374" s="1"/>
      <c r="I374" s="1"/>
      <c r="K374" s="1"/>
    </row>
    <row r="375" ht="16.5" customHeight="1">
      <c r="B375" s="1"/>
      <c r="C375" s="1"/>
      <c r="D375" s="1"/>
      <c r="E375" s="1"/>
      <c r="F375" s="1"/>
      <c r="G375" s="1"/>
      <c r="H375" s="1"/>
      <c r="I375" s="1"/>
      <c r="K375" s="1"/>
    </row>
    <row r="376" ht="16.5" customHeight="1">
      <c r="B376" s="1"/>
      <c r="C376" s="1"/>
      <c r="D376" s="1"/>
      <c r="E376" s="1"/>
      <c r="F376" s="1"/>
      <c r="G376" s="1"/>
      <c r="H376" s="1"/>
      <c r="I376" s="1"/>
      <c r="K376" s="1"/>
    </row>
    <row r="377" ht="16.5" customHeight="1">
      <c r="B377" s="1"/>
      <c r="C377" s="1"/>
      <c r="D377" s="1"/>
      <c r="E377" s="1"/>
      <c r="F377" s="1"/>
      <c r="G377" s="1"/>
      <c r="H377" s="1"/>
      <c r="I377" s="1"/>
      <c r="K377" s="1"/>
    </row>
    <row r="378" ht="16.5" customHeight="1">
      <c r="B378" s="1"/>
      <c r="C378" s="1"/>
      <c r="D378" s="1"/>
      <c r="E378" s="1"/>
      <c r="F378" s="1"/>
      <c r="G378" s="1"/>
      <c r="H378" s="1"/>
      <c r="I378" s="1"/>
      <c r="K378" s="1"/>
    </row>
    <row r="379" ht="16.5" customHeight="1">
      <c r="B379" s="1"/>
      <c r="C379" s="1"/>
      <c r="D379" s="1"/>
      <c r="E379" s="1"/>
      <c r="F379" s="1"/>
      <c r="G379" s="1"/>
      <c r="H379" s="1"/>
      <c r="I379" s="1"/>
      <c r="K379" s="1"/>
    </row>
    <row r="380" ht="16.5" customHeight="1">
      <c r="B380" s="1"/>
      <c r="C380" s="1"/>
      <c r="D380" s="1"/>
      <c r="E380" s="1"/>
      <c r="F380" s="1"/>
      <c r="G380" s="1"/>
      <c r="H380" s="1"/>
      <c r="I380" s="1"/>
      <c r="K380" s="1"/>
    </row>
    <row r="381" ht="16.5" customHeight="1">
      <c r="B381" s="1"/>
      <c r="C381" s="1"/>
      <c r="D381" s="1"/>
      <c r="E381" s="1"/>
      <c r="F381" s="1"/>
      <c r="G381" s="1"/>
      <c r="H381" s="1"/>
      <c r="I381" s="1"/>
      <c r="K381" s="1"/>
    </row>
    <row r="382" ht="16.5" customHeight="1">
      <c r="B382" s="1"/>
      <c r="C382" s="1"/>
      <c r="D382" s="1"/>
      <c r="E382" s="1"/>
      <c r="F382" s="1"/>
      <c r="G382" s="1"/>
      <c r="H382" s="1"/>
      <c r="I382" s="1"/>
      <c r="K382" s="1"/>
    </row>
    <row r="383" ht="16.5" customHeight="1">
      <c r="B383" s="1"/>
      <c r="C383" s="1"/>
      <c r="D383" s="1"/>
      <c r="E383" s="1"/>
      <c r="F383" s="1"/>
      <c r="G383" s="1"/>
      <c r="H383" s="1"/>
      <c r="I383" s="1"/>
      <c r="K383" s="1"/>
    </row>
    <row r="384" ht="16.5" customHeight="1">
      <c r="B384" s="1"/>
      <c r="C384" s="1"/>
      <c r="D384" s="1"/>
      <c r="E384" s="1"/>
      <c r="F384" s="1"/>
      <c r="G384" s="1"/>
      <c r="H384" s="1"/>
      <c r="I384" s="1"/>
      <c r="K384" s="1"/>
    </row>
    <row r="385" ht="16.5" customHeight="1">
      <c r="B385" s="1"/>
      <c r="C385" s="1"/>
      <c r="D385" s="1"/>
      <c r="E385" s="1"/>
      <c r="F385" s="1"/>
      <c r="G385" s="1"/>
      <c r="H385" s="1"/>
      <c r="I385" s="1"/>
      <c r="K385" s="1"/>
    </row>
    <row r="386" ht="16.5" customHeight="1">
      <c r="B386" s="1"/>
      <c r="C386" s="1"/>
      <c r="D386" s="1"/>
      <c r="E386" s="1"/>
      <c r="F386" s="1"/>
      <c r="G386" s="1"/>
      <c r="H386" s="1"/>
      <c r="I386" s="1"/>
      <c r="K386" s="1"/>
    </row>
    <row r="387" ht="16.5" customHeight="1">
      <c r="B387" s="1"/>
      <c r="C387" s="1"/>
      <c r="D387" s="1"/>
      <c r="E387" s="1"/>
      <c r="F387" s="1"/>
      <c r="G387" s="1"/>
      <c r="H387" s="1"/>
      <c r="I387" s="1"/>
      <c r="K387" s="1"/>
    </row>
    <row r="388" ht="16.5" customHeight="1">
      <c r="B388" s="1"/>
      <c r="C388" s="1"/>
      <c r="D388" s="1"/>
      <c r="E388" s="1"/>
      <c r="F388" s="1"/>
      <c r="G388" s="1"/>
      <c r="H388" s="1"/>
      <c r="I388" s="1"/>
      <c r="K388" s="1"/>
    </row>
    <row r="389" ht="16.5" customHeight="1">
      <c r="B389" s="1"/>
      <c r="C389" s="1"/>
      <c r="D389" s="1"/>
      <c r="E389" s="1"/>
      <c r="F389" s="1"/>
      <c r="G389" s="1"/>
      <c r="H389" s="1"/>
      <c r="I389" s="1"/>
      <c r="K389" s="1"/>
    </row>
    <row r="390" ht="16.5" customHeight="1">
      <c r="B390" s="1"/>
      <c r="C390" s="1"/>
      <c r="D390" s="1"/>
      <c r="E390" s="1"/>
      <c r="F390" s="1"/>
      <c r="G390" s="1"/>
      <c r="H390" s="1"/>
      <c r="I390" s="1"/>
      <c r="K390" s="1"/>
    </row>
    <row r="391" ht="16.5" customHeight="1">
      <c r="B391" s="1"/>
      <c r="C391" s="1"/>
      <c r="D391" s="1"/>
      <c r="E391" s="1"/>
      <c r="F391" s="1"/>
      <c r="G391" s="1"/>
      <c r="H391" s="1"/>
      <c r="I391" s="1"/>
      <c r="K391" s="1"/>
    </row>
    <row r="392" ht="16.5" customHeight="1">
      <c r="B392" s="1"/>
      <c r="C392" s="1"/>
      <c r="D392" s="1"/>
      <c r="E392" s="1"/>
      <c r="F392" s="1"/>
      <c r="G392" s="1"/>
      <c r="H392" s="1"/>
      <c r="I392" s="1"/>
      <c r="K392" s="1"/>
    </row>
    <row r="393" ht="16.5" customHeight="1">
      <c r="B393" s="1"/>
      <c r="C393" s="1"/>
      <c r="D393" s="1"/>
      <c r="E393" s="1"/>
      <c r="F393" s="1"/>
      <c r="G393" s="1"/>
      <c r="H393" s="1"/>
      <c r="I393" s="1"/>
      <c r="K393" s="1"/>
    </row>
    <row r="394" ht="16.5" customHeight="1">
      <c r="B394" s="1"/>
      <c r="C394" s="1"/>
      <c r="D394" s="1"/>
      <c r="E394" s="1"/>
      <c r="F394" s="1"/>
      <c r="G394" s="1"/>
      <c r="H394" s="1"/>
      <c r="I394" s="1"/>
      <c r="K394" s="1"/>
    </row>
    <row r="395" ht="16.5" customHeight="1">
      <c r="B395" s="1"/>
      <c r="C395" s="1"/>
      <c r="D395" s="1"/>
      <c r="E395" s="1"/>
      <c r="F395" s="1"/>
      <c r="G395" s="1"/>
      <c r="H395" s="1"/>
      <c r="I395" s="1"/>
      <c r="K395" s="1"/>
    </row>
    <row r="396" ht="16.5" customHeight="1">
      <c r="B396" s="1"/>
      <c r="C396" s="1"/>
      <c r="D396" s="1"/>
      <c r="E396" s="1"/>
      <c r="F396" s="1"/>
      <c r="G396" s="1"/>
      <c r="H396" s="1"/>
      <c r="I396" s="1"/>
      <c r="K396" s="1"/>
    </row>
    <row r="397" ht="16.5" customHeight="1">
      <c r="B397" s="1"/>
      <c r="C397" s="1"/>
      <c r="D397" s="1"/>
      <c r="E397" s="1"/>
      <c r="F397" s="1"/>
      <c r="G397" s="1"/>
      <c r="H397" s="1"/>
      <c r="I397" s="1"/>
      <c r="K397" s="1"/>
    </row>
    <row r="398" ht="16.5" customHeight="1">
      <c r="B398" s="1"/>
      <c r="C398" s="1"/>
      <c r="D398" s="1"/>
      <c r="E398" s="1"/>
      <c r="F398" s="1"/>
      <c r="G398" s="1"/>
      <c r="H398" s="1"/>
      <c r="I398" s="1"/>
      <c r="K398" s="1"/>
    </row>
    <row r="399" ht="16.5" customHeight="1">
      <c r="B399" s="1"/>
      <c r="C399" s="1"/>
      <c r="D399" s="1"/>
      <c r="E399" s="1"/>
      <c r="F399" s="1"/>
      <c r="G399" s="1"/>
      <c r="H399" s="1"/>
      <c r="I399" s="1"/>
      <c r="K399" s="1"/>
    </row>
    <row r="400" ht="16.5" customHeight="1">
      <c r="B400" s="1"/>
      <c r="C400" s="1"/>
      <c r="D400" s="1"/>
      <c r="E400" s="1"/>
      <c r="F400" s="1"/>
      <c r="G400" s="1"/>
      <c r="H400" s="1"/>
      <c r="I400" s="1"/>
      <c r="K400" s="1"/>
    </row>
    <row r="401" ht="16.5" customHeight="1">
      <c r="B401" s="1"/>
      <c r="C401" s="1"/>
      <c r="D401" s="1"/>
      <c r="E401" s="1"/>
      <c r="F401" s="1"/>
      <c r="G401" s="1"/>
      <c r="H401" s="1"/>
      <c r="I401" s="1"/>
      <c r="K401" s="1"/>
    </row>
    <row r="402" ht="16.5" customHeight="1">
      <c r="B402" s="1"/>
      <c r="C402" s="1"/>
      <c r="D402" s="1"/>
      <c r="E402" s="1"/>
      <c r="F402" s="1"/>
      <c r="G402" s="1"/>
      <c r="H402" s="1"/>
      <c r="I402" s="1"/>
      <c r="K402" s="1"/>
    </row>
    <row r="403" ht="16.5" customHeight="1">
      <c r="B403" s="1"/>
      <c r="C403" s="1"/>
      <c r="D403" s="1"/>
      <c r="E403" s="1"/>
      <c r="F403" s="1"/>
      <c r="G403" s="1"/>
      <c r="H403" s="1"/>
      <c r="I403" s="1"/>
      <c r="K403" s="1"/>
    </row>
    <row r="404" ht="16.5" customHeight="1">
      <c r="B404" s="1"/>
      <c r="C404" s="1"/>
      <c r="D404" s="1"/>
      <c r="E404" s="1"/>
      <c r="F404" s="1"/>
      <c r="G404" s="1"/>
      <c r="H404" s="1"/>
      <c r="I404" s="1"/>
      <c r="K404" s="1"/>
    </row>
    <row r="405" ht="16.5" customHeight="1">
      <c r="B405" s="1"/>
      <c r="C405" s="1"/>
      <c r="D405" s="1"/>
      <c r="E405" s="1"/>
      <c r="F405" s="1"/>
      <c r="G405" s="1"/>
      <c r="H405" s="1"/>
      <c r="I405" s="1"/>
      <c r="K405" s="1"/>
    </row>
    <row r="406" ht="16.5" customHeight="1">
      <c r="B406" s="1"/>
      <c r="C406" s="1"/>
      <c r="D406" s="1"/>
      <c r="E406" s="1"/>
      <c r="F406" s="1"/>
      <c r="G406" s="1"/>
      <c r="H406" s="1"/>
      <c r="I406" s="1"/>
      <c r="K406" s="1"/>
    </row>
    <row r="407" ht="16.5" customHeight="1">
      <c r="B407" s="1"/>
      <c r="C407" s="1"/>
      <c r="D407" s="1"/>
      <c r="E407" s="1"/>
      <c r="F407" s="1"/>
      <c r="G407" s="1"/>
      <c r="H407" s="1"/>
      <c r="I407" s="1"/>
      <c r="K407" s="1"/>
    </row>
    <row r="408" ht="16.5" customHeight="1">
      <c r="B408" s="1"/>
      <c r="C408" s="1"/>
      <c r="D408" s="1"/>
      <c r="E408" s="1"/>
      <c r="F408" s="1"/>
      <c r="G408" s="1"/>
      <c r="H408" s="1"/>
      <c r="I408" s="1"/>
      <c r="K408" s="1"/>
    </row>
    <row r="409" ht="16.5" customHeight="1">
      <c r="B409" s="1"/>
      <c r="C409" s="1"/>
      <c r="D409" s="1"/>
      <c r="E409" s="1"/>
      <c r="F409" s="1"/>
      <c r="G409" s="1"/>
      <c r="H409" s="1"/>
      <c r="I409" s="1"/>
      <c r="K409" s="1"/>
    </row>
    <row r="410" ht="16.5" customHeight="1">
      <c r="B410" s="1"/>
      <c r="C410" s="1"/>
      <c r="D410" s="1"/>
      <c r="E410" s="1"/>
      <c r="F410" s="1"/>
      <c r="G410" s="1"/>
      <c r="H410" s="1"/>
      <c r="I410" s="1"/>
      <c r="K410" s="1"/>
    </row>
    <row r="411" ht="16.5" customHeight="1">
      <c r="B411" s="1"/>
      <c r="C411" s="1"/>
      <c r="D411" s="1"/>
      <c r="E411" s="1"/>
      <c r="F411" s="1"/>
      <c r="G411" s="1"/>
      <c r="H411" s="1"/>
      <c r="I411" s="1"/>
      <c r="K411" s="1"/>
    </row>
    <row r="412" ht="16.5" customHeight="1">
      <c r="B412" s="1"/>
      <c r="C412" s="1"/>
      <c r="D412" s="1"/>
      <c r="E412" s="1"/>
      <c r="F412" s="1"/>
      <c r="G412" s="1"/>
      <c r="H412" s="1"/>
      <c r="I412" s="1"/>
      <c r="K412" s="1"/>
    </row>
    <row r="413" ht="16.5" customHeight="1">
      <c r="B413" s="1"/>
      <c r="C413" s="1"/>
      <c r="D413" s="1"/>
      <c r="E413" s="1"/>
      <c r="F413" s="1"/>
      <c r="G413" s="1"/>
      <c r="H413" s="1"/>
      <c r="I413" s="1"/>
      <c r="K413" s="1"/>
    </row>
    <row r="414" ht="16.5" customHeight="1">
      <c r="B414" s="1"/>
      <c r="C414" s="1"/>
      <c r="D414" s="1"/>
      <c r="E414" s="1"/>
      <c r="F414" s="1"/>
      <c r="G414" s="1"/>
      <c r="H414" s="1"/>
      <c r="I414" s="1"/>
      <c r="K414" s="1"/>
    </row>
    <row r="415" ht="16.5" customHeight="1">
      <c r="B415" s="1"/>
      <c r="C415" s="1"/>
      <c r="D415" s="1"/>
      <c r="E415" s="1"/>
      <c r="F415" s="1"/>
      <c r="G415" s="1"/>
      <c r="H415" s="1"/>
      <c r="I415" s="1"/>
      <c r="K415" s="1"/>
    </row>
    <row r="416" ht="16.5" customHeight="1">
      <c r="B416" s="1"/>
      <c r="C416" s="1"/>
      <c r="D416" s="1"/>
      <c r="E416" s="1"/>
      <c r="F416" s="1"/>
      <c r="G416" s="1"/>
      <c r="H416" s="1"/>
      <c r="I416" s="1"/>
      <c r="K416" s="1"/>
    </row>
    <row r="417" ht="16.5" customHeight="1">
      <c r="B417" s="1"/>
      <c r="C417" s="1"/>
      <c r="D417" s="1"/>
      <c r="E417" s="1"/>
      <c r="F417" s="1"/>
      <c r="G417" s="1"/>
      <c r="H417" s="1"/>
      <c r="I417" s="1"/>
      <c r="K417" s="1"/>
    </row>
    <row r="418" ht="16.5" customHeight="1">
      <c r="B418" s="1"/>
      <c r="C418" s="1"/>
      <c r="D418" s="1"/>
      <c r="E418" s="1"/>
      <c r="F418" s="1"/>
      <c r="G418" s="1"/>
      <c r="H418" s="1"/>
      <c r="I418" s="1"/>
      <c r="K418" s="1"/>
    </row>
    <row r="419" ht="16.5" customHeight="1">
      <c r="B419" s="1"/>
      <c r="C419" s="1"/>
      <c r="D419" s="1"/>
      <c r="E419" s="1"/>
      <c r="F419" s="1"/>
      <c r="G419" s="1"/>
      <c r="H419" s="1"/>
      <c r="I419" s="1"/>
      <c r="K419" s="1"/>
    </row>
    <row r="420" ht="16.5" customHeight="1">
      <c r="B420" s="1"/>
      <c r="C420" s="1"/>
      <c r="D420" s="1"/>
      <c r="E420" s="1"/>
      <c r="F420" s="1"/>
      <c r="G420" s="1"/>
      <c r="H420" s="1"/>
      <c r="I420" s="1"/>
      <c r="K420" s="1"/>
    </row>
    <row r="421" ht="16.5" customHeight="1">
      <c r="B421" s="1"/>
      <c r="C421" s="1"/>
      <c r="D421" s="1"/>
      <c r="E421" s="1"/>
      <c r="F421" s="1"/>
      <c r="G421" s="1"/>
      <c r="H421" s="1"/>
      <c r="I421" s="1"/>
      <c r="K421" s="1"/>
    </row>
    <row r="422" ht="16.5" customHeight="1">
      <c r="B422" s="1"/>
      <c r="C422" s="1"/>
      <c r="D422" s="1"/>
      <c r="E422" s="1"/>
      <c r="F422" s="1"/>
      <c r="G422" s="1"/>
      <c r="H422" s="1"/>
      <c r="I422" s="1"/>
      <c r="K422" s="1"/>
    </row>
    <row r="423" ht="16.5" customHeight="1">
      <c r="B423" s="1"/>
      <c r="C423" s="1"/>
      <c r="D423" s="1"/>
      <c r="E423" s="1"/>
      <c r="F423" s="1"/>
      <c r="G423" s="1"/>
      <c r="H423" s="1"/>
      <c r="I423" s="1"/>
      <c r="K423" s="1"/>
    </row>
    <row r="424" ht="16.5" customHeight="1">
      <c r="B424" s="1"/>
      <c r="C424" s="1"/>
      <c r="D424" s="1"/>
      <c r="E424" s="1"/>
      <c r="F424" s="1"/>
      <c r="G424" s="1"/>
      <c r="H424" s="1"/>
      <c r="I424" s="1"/>
      <c r="K424" s="1"/>
    </row>
    <row r="425" ht="16.5" customHeight="1">
      <c r="B425" s="1"/>
      <c r="C425" s="1"/>
      <c r="D425" s="1"/>
      <c r="E425" s="1"/>
      <c r="F425" s="1"/>
      <c r="G425" s="1"/>
      <c r="H425" s="1"/>
      <c r="I425" s="1"/>
      <c r="K425" s="1"/>
    </row>
    <row r="426" ht="16.5" customHeight="1">
      <c r="B426" s="1"/>
      <c r="C426" s="1"/>
      <c r="D426" s="1"/>
      <c r="E426" s="1"/>
      <c r="F426" s="1"/>
      <c r="G426" s="1"/>
      <c r="H426" s="1"/>
      <c r="I426" s="1"/>
      <c r="K426" s="1"/>
    </row>
    <row r="427" ht="16.5" customHeight="1">
      <c r="B427" s="1"/>
      <c r="C427" s="1"/>
      <c r="D427" s="1"/>
      <c r="E427" s="1"/>
      <c r="F427" s="1"/>
      <c r="G427" s="1"/>
      <c r="H427" s="1"/>
      <c r="I427" s="1"/>
      <c r="K427" s="1"/>
    </row>
    <row r="428" ht="16.5" customHeight="1">
      <c r="B428" s="1"/>
      <c r="C428" s="1"/>
      <c r="D428" s="1"/>
      <c r="E428" s="1"/>
      <c r="F428" s="1"/>
      <c r="G428" s="1"/>
      <c r="H428" s="1"/>
      <c r="I428" s="1"/>
      <c r="K428" s="1"/>
    </row>
    <row r="429" ht="16.5" customHeight="1">
      <c r="B429" s="1"/>
      <c r="C429" s="1"/>
      <c r="D429" s="1"/>
      <c r="E429" s="1"/>
      <c r="F429" s="1"/>
      <c r="G429" s="1"/>
      <c r="H429" s="1"/>
      <c r="I429" s="1"/>
      <c r="K429" s="1"/>
    </row>
    <row r="430" ht="16.5" customHeight="1">
      <c r="B430" s="1"/>
      <c r="C430" s="1"/>
      <c r="D430" s="1"/>
      <c r="E430" s="1"/>
      <c r="F430" s="1"/>
      <c r="G430" s="1"/>
      <c r="H430" s="1"/>
      <c r="I430" s="1"/>
      <c r="K430" s="1"/>
    </row>
    <row r="431" ht="16.5" customHeight="1">
      <c r="B431" s="1"/>
      <c r="C431" s="1"/>
      <c r="D431" s="1"/>
      <c r="E431" s="1"/>
      <c r="F431" s="1"/>
      <c r="G431" s="1"/>
      <c r="H431" s="1"/>
      <c r="I431" s="1"/>
      <c r="K431" s="1"/>
    </row>
    <row r="432" ht="16.5" customHeight="1">
      <c r="B432" s="1"/>
      <c r="C432" s="1"/>
      <c r="D432" s="1"/>
      <c r="E432" s="1"/>
      <c r="F432" s="1"/>
      <c r="G432" s="1"/>
      <c r="H432" s="1"/>
      <c r="I432" s="1"/>
      <c r="K432" s="1"/>
    </row>
    <row r="433" ht="16.5" customHeight="1">
      <c r="B433" s="1"/>
      <c r="C433" s="1"/>
      <c r="D433" s="1"/>
      <c r="E433" s="1"/>
      <c r="F433" s="1"/>
      <c r="G433" s="1"/>
      <c r="H433" s="1"/>
      <c r="I433" s="1"/>
      <c r="K433" s="1"/>
    </row>
    <row r="434" ht="16.5" customHeight="1">
      <c r="B434" s="1"/>
      <c r="C434" s="1"/>
      <c r="D434" s="1"/>
      <c r="E434" s="1"/>
      <c r="F434" s="1"/>
      <c r="G434" s="1"/>
      <c r="H434" s="1"/>
      <c r="I434" s="1"/>
      <c r="K434" s="1"/>
    </row>
    <row r="435" ht="16.5" customHeight="1">
      <c r="B435" s="1"/>
      <c r="C435" s="1"/>
      <c r="D435" s="1"/>
      <c r="E435" s="1"/>
      <c r="F435" s="1"/>
      <c r="G435" s="1"/>
      <c r="H435" s="1"/>
      <c r="I435" s="1"/>
      <c r="K435" s="1"/>
    </row>
    <row r="436" ht="16.5" customHeight="1">
      <c r="B436" s="1"/>
      <c r="C436" s="1"/>
      <c r="D436" s="1"/>
      <c r="E436" s="1"/>
      <c r="F436" s="1"/>
      <c r="G436" s="1"/>
      <c r="H436" s="1"/>
      <c r="I436" s="1"/>
      <c r="K436" s="1"/>
    </row>
    <row r="437" ht="16.5" customHeight="1">
      <c r="B437" s="1"/>
      <c r="C437" s="1"/>
      <c r="D437" s="1"/>
      <c r="E437" s="1"/>
      <c r="F437" s="1"/>
      <c r="G437" s="1"/>
      <c r="H437" s="1"/>
      <c r="I437" s="1"/>
      <c r="K437" s="1"/>
    </row>
    <row r="438" ht="16.5" customHeight="1">
      <c r="B438" s="1"/>
      <c r="C438" s="1"/>
      <c r="D438" s="1"/>
      <c r="E438" s="1"/>
      <c r="F438" s="1"/>
      <c r="G438" s="1"/>
      <c r="H438" s="1"/>
      <c r="I438" s="1"/>
      <c r="K438" s="1"/>
    </row>
    <row r="439" ht="16.5" customHeight="1">
      <c r="B439" s="1"/>
      <c r="C439" s="1"/>
      <c r="D439" s="1"/>
      <c r="E439" s="1"/>
      <c r="F439" s="1"/>
      <c r="G439" s="1"/>
      <c r="H439" s="1"/>
      <c r="I439" s="1"/>
      <c r="K439" s="1"/>
    </row>
    <row r="440" ht="16.5" customHeight="1">
      <c r="B440" s="1"/>
      <c r="C440" s="1"/>
      <c r="D440" s="1"/>
      <c r="E440" s="1"/>
      <c r="F440" s="1"/>
      <c r="G440" s="1"/>
      <c r="H440" s="1"/>
      <c r="I440" s="1"/>
      <c r="K440" s="1"/>
    </row>
    <row r="441" ht="16.5" customHeight="1">
      <c r="B441" s="1"/>
      <c r="C441" s="1"/>
      <c r="D441" s="1"/>
      <c r="E441" s="1"/>
      <c r="F441" s="1"/>
      <c r="G441" s="1"/>
      <c r="H441" s="1"/>
      <c r="I441" s="1"/>
      <c r="K441" s="1"/>
    </row>
    <row r="442" ht="16.5" customHeight="1">
      <c r="B442" s="1"/>
      <c r="C442" s="1"/>
      <c r="D442" s="1"/>
      <c r="E442" s="1"/>
      <c r="F442" s="1"/>
      <c r="G442" s="1"/>
      <c r="H442" s="1"/>
      <c r="I442" s="1"/>
      <c r="K442" s="1"/>
    </row>
    <row r="443" ht="16.5" customHeight="1">
      <c r="B443" s="1"/>
      <c r="C443" s="1"/>
      <c r="D443" s="1"/>
      <c r="E443" s="1"/>
      <c r="F443" s="1"/>
      <c r="G443" s="1"/>
      <c r="H443" s="1"/>
      <c r="I443" s="1"/>
      <c r="K443" s="1"/>
    </row>
    <row r="444" ht="16.5" customHeight="1">
      <c r="B444" s="1"/>
      <c r="C444" s="1"/>
      <c r="D444" s="1"/>
      <c r="E444" s="1"/>
      <c r="F444" s="1"/>
      <c r="G444" s="1"/>
      <c r="H444" s="1"/>
      <c r="I444" s="1"/>
      <c r="K444" s="1"/>
    </row>
    <row r="445" ht="16.5" customHeight="1">
      <c r="B445" s="1"/>
      <c r="C445" s="1"/>
      <c r="D445" s="1"/>
      <c r="E445" s="1"/>
      <c r="F445" s="1"/>
      <c r="G445" s="1"/>
      <c r="H445" s="1"/>
      <c r="I445" s="1"/>
      <c r="K445" s="1"/>
    </row>
    <row r="446" ht="16.5" customHeight="1">
      <c r="B446" s="1"/>
      <c r="C446" s="1"/>
      <c r="D446" s="1"/>
      <c r="E446" s="1"/>
      <c r="F446" s="1"/>
      <c r="G446" s="1"/>
      <c r="H446" s="1"/>
      <c r="I446" s="1"/>
      <c r="K446" s="1"/>
    </row>
    <row r="447" ht="16.5" customHeight="1">
      <c r="B447" s="1"/>
      <c r="C447" s="1"/>
      <c r="D447" s="1"/>
      <c r="E447" s="1"/>
      <c r="F447" s="1"/>
      <c r="G447" s="1"/>
      <c r="H447" s="1"/>
      <c r="I447" s="1"/>
      <c r="K447" s="1"/>
    </row>
    <row r="448" ht="16.5" customHeight="1">
      <c r="B448" s="1"/>
      <c r="C448" s="1"/>
      <c r="D448" s="1"/>
      <c r="E448" s="1"/>
      <c r="F448" s="1"/>
      <c r="G448" s="1"/>
      <c r="H448" s="1"/>
      <c r="I448" s="1"/>
      <c r="K448" s="1"/>
    </row>
    <row r="449" ht="16.5" customHeight="1">
      <c r="B449" s="1"/>
      <c r="C449" s="1"/>
      <c r="D449" s="1"/>
      <c r="E449" s="1"/>
      <c r="F449" s="1"/>
      <c r="G449" s="1"/>
      <c r="H449" s="1"/>
      <c r="I449" s="1"/>
      <c r="K449" s="1"/>
    </row>
    <row r="450" ht="16.5" customHeight="1">
      <c r="B450" s="1"/>
      <c r="C450" s="1"/>
      <c r="D450" s="1"/>
      <c r="E450" s="1"/>
      <c r="F450" s="1"/>
      <c r="G450" s="1"/>
      <c r="H450" s="1"/>
      <c r="I450" s="1"/>
      <c r="K450" s="1"/>
    </row>
    <row r="451" ht="16.5" customHeight="1">
      <c r="B451" s="1"/>
      <c r="C451" s="1"/>
      <c r="D451" s="1"/>
      <c r="E451" s="1"/>
      <c r="F451" s="1"/>
      <c r="G451" s="1"/>
      <c r="H451" s="1"/>
      <c r="I451" s="1"/>
      <c r="K451" s="1"/>
    </row>
    <row r="452" ht="16.5" customHeight="1">
      <c r="B452" s="1"/>
      <c r="C452" s="1"/>
      <c r="D452" s="1"/>
      <c r="E452" s="1"/>
      <c r="F452" s="1"/>
      <c r="G452" s="1"/>
      <c r="H452" s="1"/>
      <c r="I452" s="1"/>
      <c r="K452" s="1"/>
    </row>
    <row r="453" ht="16.5" customHeight="1">
      <c r="B453" s="1"/>
      <c r="C453" s="1"/>
      <c r="D453" s="1"/>
      <c r="E453" s="1"/>
      <c r="F453" s="1"/>
      <c r="G453" s="1"/>
      <c r="H453" s="1"/>
      <c r="I453" s="1"/>
      <c r="K453" s="1"/>
    </row>
    <row r="454" ht="16.5" customHeight="1">
      <c r="B454" s="1"/>
      <c r="C454" s="1"/>
      <c r="D454" s="1"/>
      <c r="E454" s="1"/>
      <c r="F454" s="1"/>
      <c r="G454" s="1"/>
      <c r="H454" s="1"/>
      <c r="I454" s="1"/>
      <c r="K454" s="1"/>
    </row>
    <row r="455" ht="16.5" customHeight="1">
      <c r="B455" s="1"/>
      <c r="C455" s="1"/>
      <c r="D455" s="1"/>
      <c r="E455" s="1"/>
      <c r="F455" s="1"/>
      <c r="G455" s="1"/>
      <c r="H455" s="1"/>
      <c r="I455" s="1"/>
      <c r="K455" s="1"/>
    </row>
    <row r="456" ht="16.5" customHeight="1">
      <c r="B456" s="1"/>
      <c r="C456" s="1"/>
      <c r="D456" s="1"/>
      <c r="E456" s="1"/>
      <c r="F456" s="1"/>
      <c r="G456" s="1"/>
      <c r="H456" s="1"/>
      <c r="I456" s="1"/>
      <c r="K456" s="1"/>
    </row>
    <row r="457" ht="16.5" customHeight="1">
      <c r="B457" s="1"/>
      <c r="C457" s="1"/>
      <c r="D457" s="1"/>
      <c r="E457" s="1"/>
      <c r="F457" s="1"/>
      <c r="G457" s="1"/>
      <c r="H457" s="1"/>
      <c r="I457" s="1"/>
      <c r="K457" s="1"/>
    </row>
    <row r="458" ht="16.5" customHeight="1">
      <c r="B458" s="1"/>
      <c r="C458" s="1"/>
      <c r="D458" s="1"/>
      <c r="E458" s="1"/>
      <c r="F458" s="1"/>
      <c r="G458" s="1"/>
      <c r="H458" s="1"/>
      <c r="I458" s="1"/>
      <c r="K458" s="1"/>
    </row>
    <row r="459" ht="16.5" customHeight="1">
      <c r="B459" s="1"/>
      <c r="C459" s="1"/>
      <c r="D459" s="1"/>
      <c r="E459" s="1"/>
      <c r="F459" s="1"/>
      <c r="G459" s="1"/>
      <c r="H459" s="1"/>
      <c r="I459" s="1"/>
      <c r="K459" s="1"/>
    </row>
    <row r="460" ht="16.5" customHeight="1">
      <c r="B460" s="1"/>
      <c r="C460" s="1"/>
      <c r="D460" s="1"/>
      <c r="E460" s="1"/>
      <c r="F460" s="1"/>
      <c r="G460" s="1"/>
      <c r="H460" s="1"/>
      <c r="I460" s="1"/>
      <c r="K460" s="1"/>
    </row>
    <row r="461" ht="16.5" customHeight="1">
      <c r="B461" s="1"/>
      <c r="C461" s="1"/>
      <c r="D461" s="1"/>
      <c r="E461" s="1"/>
      <c r="F461" s="1"/>
      <c r="G461" s="1"/>
      <c r="H461" s="1"/>
      <c r="I461" s="1"/>
      <c r="K461" s="1"/>
    </row>
    <row r="462" ht="16.5" customHeight="1">
      <c r="B462" s="1"/>
      <c r="C462" s="1"/>
      <c r="D462" s="1"/>
      <c r="E462" s="1"/>
      <c r="F462" s="1"/>
      <c r="G462" s="1"/>
      <c r="H462" s="1"/>
      <c r="I462" s="1"/>
      <c r="K462" s="1"/>
    </row>
    <row r="463" ht="16.5" customHeight="1">
      <c r="B463" s="1"/>
      <c r="C463" s="1"/>
      <c r="D463" s="1"/>
      <c r="E463" s="1"/>
      <c r="F463" s="1"/>
      <c r="G463" s="1"/>
      <c r="H463" s="1"/>
      <c r="I463" s="1"/>
      <c r="K463" s="1"/>
    </row>
    <row r="464" ht="16.5" customHeight="1">
      <c r="B464" s="1"/>
      <c r="C464" s="1"/>
      <c r="D464" s="1"/>
      <c r="E464" s="1"/>
      <c r="F464" s="1"/>
      <c r="G464" s="1"/>
      <c r="H464" s="1"/>
      <c r="I464" s="1"/>
      <c r="K464" s="1"/>
    </row>
    <row r="465" ht="16.5" customHeight="1">
      <c r="B465" s="1"/>
      <c r="C465" s="1"/>
      <c r="D465" s="1"/>
      <c r="E465" s="1"/>
      <c r="F465" s="1"/>
      <c r="G465" s="1"/>
      <c r="H465" s="1"/>
      <c r="I465" s="1"/>
      <c r="K465" s="1"/>
    </row>
    <row r="466" ht="16.5" customHeight="1">
      <c r="B466" s="1"/>
      <c r="C466" s="1"/>
      <c r="D466" s="1"/>
      <c r="E466" s="1"/>
      <c r="F466" s="1"/>
      <c r="G466" s="1"/>
      <c r="H466" s="1"/>
      <c r="I466" s="1"/>
      <c r="K466" s="1"/>
    </row>
    <row r="467" ht="16.5" customHeight="1">
      <c r="B467" s="1"/>
      <c r="C467" s="1"/>
      <c r="D467" s="1"/>
      <c r="E467" s="1"/>
      <c r="F467" s="1"/>
      <c r="G467" s="1"/>
      <c r="H467" s="1"/>
      <c r="I467" s="1"/>
      <c r="K467" s="1"/>
    </row>
    <row r="468" ht="16.5" customHeight="1">
      <c r="B468" s="1"/>
      <c r="C468" s="1"/>
      <c r="D468" s="1"/>
      <c r="E468" s="1"/>
      <c r="F468" s="1"/>
      <c r="G468" s="1"/>
      <c r="H468" s="1"/>
      <c r="I468" s="1"/>
      <c r="K468" s="1"/>
    </row>
    <row r="469" ht="16.5" customHeight="1">
      <c r="B469" s="1"/>
      <c r="C469" s="1"/>
      <c r="D469" s="1"/>
      <c r="E469" s="1"/>
      <c r="F469" s="1"/>
      <c r="G469" s="1"/>
      <c r="H469" s="1"/>
      <c r="I469" s="1"/>
      <c r="K469" s="1"/>
    </row>
    <row r="470" ht="16.5" customHeight="1">
      <c r="B470" s="1"/>
      <c r="C470" s="1"/>
      <c r="D470" s="1"/>
      <c r="E470" s="1"/>
      <c r="F470" s="1"/>
      <c r="G470" s="1"/>
      <c r="H470" s="1"/>
      <c r="I470" s="1"/>
      <c r="K470" s="1"/>
    </row>
    <row r="471" ht="16.5" customHeight="1">
      <c r="B471" s="1"/>
      <c r="C471" s="1"/>
      <c r="D471" s="1"/>
      <c r="E471" s="1"/>
      <c r="F471" s="1"/>
      <c r="G471" s="1"/>
      <c r="H471" s="1"/>
      <c r="I471" s="1"/>
      <c r="K471" s="1"/>
    </row>
    <row r="472" ht="16.5" customHeight="1">
      <c r="B472" s="1"/>
      <c r="C472" s="1"/>
      <c r="D472" s="1"/>
      <c r="E472" s="1"/>
      <c r="F472" s="1"/>
      <c r="G472" s="1"/>
      <c r="H472" s="1"/>
      <c r="I472" s="1"/>
      <c r="K472" s="1"/>
    </row>
    <row r="473" ht="16.5" customHeight="1">
      <c r="B473" s="1"/>
      <c r="C473" s="1"/>
      <c r="D473" s="1"/>
      <c r="E473" s="1"/>
      <c r="F473" s="1"/>
      <c r="G473" s="1"/>
      <c r="H473" s="1"/>
      <c r="I473" s="1"/>
      <c r="K473" s="1"/>
    </row>
    <row r="474" ht="16.5" customHeight="1">
      <c r="B474" s="1"/>
      <c r="C474" s="1"/>
      <c r="D474" s="1"/>
      <c r="E474" s="1"/>
      <c r="F474" s="1"/>
      <c r="G474" s="1"/>
      <c r="H474" s="1"/>
      <c r="I474" s="1"/>
      <c r="K474" s="1"/>
    </row>
    <row r="475" ht="16.5" customHeight="1">
      <c r="B475" s="1"/>
      <c r="C475" s="1"/>
      <c r="D475" s="1"/>
      <c r="E475" s="1"/>
      <c r="F475" s="1"/>
      <c r="G475" s="1"/>
      <c r="H475" s="1"/>
      <c r="I475" s="1"/>
      <c r="K475" s="1"/>
    </row>
    <row r="476" ht="16.5" customHeight="1">
      <c r="B476" s="1"/>
      <c r="C476" s="1"/>
      <c r="D476" s="1"/>
      <c r="E476" s="1"/>
      <c r="F476" s="1"/>
      <c r="G476" s="1"/>
      <c r="H476" s="1"/>
      <c r="I476" s="1"/>
      <c r="K476" s="1"/>
    </row>
    <row r="477" ht="16.5" customHeight="1">
      <c r="B477" s="1"/>
      <c r="C477" s="1"/>
      <c r="D477" s="1"/>
      <c r="E477" s="1"/>
      <c r="F477" s="1"/>
      <c r="G477" s="1"/>
      <c r="H477" s="1"/>
      <c r="I477" s="1"/>
      <c r="K477" s="1"/>
    </row>
    <row r="478" ht="16.5" customHeight="1">
      <c r="B478" s="1"/>
      <c r="C478" s="1"/>
      <c r="D478" s="1"/>
      <c r="E478" s="1"/>
      <c r="F478" s="1"/>
      <c r="G478" s="1"/>
      <c r="H478" s="1"/>
      <c r="I478" s="1"/>
      <c r="K478" s="1"/>
    </row>
    <row r="479" ht="16.5" customHeight="1">
      <c r="B479" s="1"/>
      <c r="C479" s="1"/>
      <c r="D479" s="1"/>
      <c r="E479" s="1"/>
      <c r="F479" s="1"/>
      <c r="G479" s="1"/>
      <c r="H479" s="1"/>
      <c r="I479" s="1"/>
      <c r="K479" s="1"/>
    </row>
    <row r="480" ht="16.5" customHeight="1">
      <c r="B480" s="1"/>
      <c r="C480" s="1"/>
      <c r="D480" s="1"/>
      <c r="E480" s="1"/>
      <c r="F480" s="1"/>
      <c r="G480" s="1"/>
      <c r="H480" s="1"/>
      <c r="I480" s="1"/>
      <c r="K480" s="1"/>
    </row>
    <row r="481" ht="16.5" customHeight="1">
      <c r="B481" s="1"/>
      <c r="C481" s="1"/>
      <c r="D481" s="1"/>
      <c r="E481" s="1"/>
      <c r="F481" s="1"/>
      <c r="G481" s="1"/>
      <c r="H481" s="1"/>
      <c r="I481" s="1"/>
      <c r="K481" s="1"/>
    </row>
    <row r="482" ht="16.5" customHeight="1">
      <c r="B482" s="1"/>
      <c r="C482" s="1"/>
      <c r="D482" s="1"/>
      <c r="E482" s="1"/>
      <c r="F482" s="1"/>
      <c r="G482" s="1"/>
      <c r="H482" s="1"/>
      <c r="I482" s="1"/>
      <c r="K482" s="1"/>
    </row>
    <row r="483" ht="16.5" customHeight="1">
      <c r="B483" s="1"/>
      <c r="C483" s="1"/>
      <c r="D483" s="1"/>
      <c r="E483" s="1"/>
      <c r="F483" s="1"/>
      <c r="G483" s="1"/>
      <c r="H483" s="1"/>
      <c r="I483" s="1"/>
      <c r="K483" s="1"/>
    </row>
    <row r="484" ht="16.5" customHeight="1">
      <c r="B484" s="1"/>
      <c r="C484" s="1"/>
      <c r="D484" s="1"/>
      <c r="E484" s="1"/>
      <c r="F484" s="1"/>
      <c r="G484" s="1"/>
      <c r="H484" s="1"/>
      <c r="I484" s="1"/>
      <c r="K484" s="1"/>
    </row>
    <row r="485" ht="16.5" customHeight="1">
      <c r="B485" s="1"/>
      <c r="C485" s="1"/>
      <c r="D485" s="1"/>
      <c r="E485" s="1"/>
      <c r="F485" s="1"/>
      <c r="G485" s="1"/>
      <c r="H485" s="1"/>
      <c r="I485" s="1"/>
      <c r="K485" s="1"/>
    </row>
    <row r="486" ht="16.5" customHeight="1">
      <c r="B486" s="1"/>
      <c r="C486" s="1"/>
      <c r="D486" s="1"/>
      <c r="E486" s="1"/>
      <c r="F486" s="1"/>
      <c r="G486" s="1"/>
      <c r="H486" s="1"/>
      <c r="I486" s="1"/>
      <c r="K486" s="1"/>
    </row>
    <row r="487" ht="16.5" customHeight="1">
      <c r="B487" s="1"/>
      <c r="C487" s="1"/>
      <c r="D487" s="1"/>
      <c r="E487" s="1"/>
      <c r="F487" s="1"/>
      <c r="G487" s="1"/>
      <c r="H487" s="1"/>
      <c r="I487" s="1"/>
      <c r="K487" s="1"/>
    </row>
    <row r="488" ht="16.5" customHeight="1">
      <c r="B488" s="1"/>
      <c r="C488" s="1"/>
      <c r="D488" s="1"/>
      <c r="E488" s="1"/>
      <c r="F488" s="1"/>
      <c r="G488" s="1"/>
      <c r="H488" s="1"/>
      <c r="I488" s="1"/>
      <c r="K488" s="1"/>
    </row>
    <row r="489" ht="16.5" customHeight="1">
      <c r="B489" s="1"/>
      <c r="C489" s="1"/>
      <c r="D489" s="1"/>
      <c r="E489" s="1"/>
      <c r="F489" s="1"/>
      <c r="G489" s="1"/>
      <c r="H489" s="1"/>
      <c r="I489" s="1"/>
      <c r="K489" s="1"/>
    </row>
    <row r="490" ht="16.5" customHeight="1">
      <c r="B490" s="1"/>
      <c r="C490" s="1"/>
      <c r="D490" s="1"/>
      <c r="E490" s="1"/>
      <c r="F490" s="1"/>
      <c r="G490" s="1"/>
      <c r="H490" s="1"/>
      <c r="I490" s="1"/>
      <c r="K490" s="1"/>
    </row>
    <row r="491" ht="16.5" customHeight="1">
      <c r="B491" s="1"/>
      <c r="C491" s="1"/>
      <c r="D491" s="1"/>
      <c r="E491" s="1"/>
      <c r="F491" s="1"/>
      <c r="G491" s="1"/>
      <c r="H491" s="1"/>
      <c r="I491" s="1"/>
      <c r="K491" s="1"/>
    </row>
    <row r="492" ht="16.5" customHeight="1">
      <c r="B492" s="1"/>
      <c r="C492" s="1"/>
      <c r="D492" s="1"/>
      <c r="E492" s="1"/>
      <c r="F492" s="1"/>
      <c r="G492" s="1"/>
      <c r="H492" s="1"/>
      <c r="I492" s="1"/>
      <c r="K492" s="1"/>
    </row>
    <row r="493" ht="16.5" customHeight="1">
      <c r="B493" s="1"/>
      <c r="C493" s="1"/>
      <c r="D493" s="1"/>
      <c r="E493" s="1"/>
      <c r="F493" s="1"/>
      <c r="G493" s="1"/>
      <c r="H493" s="1"/>
      <c r="I493" s="1"/>
      <c r="K493" s="1"/>
    </row>
    <row r="494" ht="16.5" customHeight="1">
      <c r="B494" s="1"/>
      <c r="C494" s="1"/>
      <c r="D494" s="1"/>
      <c r="E494" s="1"/>
      <c r="F494" s="1"/>
      <c r="G494" s="1"/>
      <c r="H494" s="1"/>
      <c r="I494" s="1"/>
      <c r="K494" s="1"/>
    </row>
    <row r="495" ht="16.5" customHeight="1">
      <c r="B495" s="1"/>
      <c r="C495" s="1"/>
      <c r="D495" s="1"/>
      <c r="E495" s="1"/>
      <c r="F495" s="1"/>
      <c r="G495" s="1"/>
      <c r="H495" s="1"/>
      <c r="I495" s="1"/>
      <c r="K495" s="1"/>
    </row>
    <row r="496" ht="16.5" customHeight="1">
      <c r="B496" s="1"/>
      <c r="C496" s="1"/>
      <c r="D496" s="1"/>
      <c r="E496" s="1"/>
      <c r="F496" s="1"/>
      <c r="G496" s="1"/>
      <c r="H496" s="1"/>
      <c r="I496" s="1"/>
      <c r="K496" s="1"/>
    </row>
    <row r="497" ht="16.5" customHeight="1">
      <c r="B497" s="1"/>
      <c r="C497" s="1"/>
      <c r="D497" s="1"/>
      <c r="E497" s="1"/>
      <c r="F497" s="1"/>
      <c r="G497" s="1"/>
      <c r="H497" s="1"/>
      <c r="I497" s="1"/>
      <c r="K497" s="1"/>
    </row>
    <row r="498" ht="16.5" customHeight="1">
      <c r="B498" s="1"/>
      <c r="C498" s="1"/>
      <c r="D498" s="1"/>
      <c r="E498" s="1"/>
      <c r="F498" s="1"/>
      <c r="G498" s="1"/>
      <c r="H498" s="1"/>
      <c r="I498" s="1"/>
      <c r="K498" s="1"/>
    </row>
    <row r="499" ht="16.5" customHeight="1">
      <c r="B499" s="1"/>
      <c r="C499" s="1"/>
      <c r="D499" s="1"/>
      <c r="E499" s="1"/>
      <c r="F499" s="1"/>
      <c r="G499" s="1"/>
      <c r="H499" s="1"/>
      <c r="I499" s="1"/>
      <c r="K499" s="1"/>
    </row>
    <row r="500" ht="16.5" customHeight="1">
      <c r="B500" s="1"/>
      <c r="C500" s="1"/>
      <c r="D500" s="1"/>
      <c r="E500" s="1"/>
      <c r="F500" s="1"/>
      <c r="G500" s="1"/>
      <c r="H500" s="1"/>
      <c r="I500" s="1"/>
      <c r="K500" s="1"/>
    </row>
    <row r="501" ht="16.5" customHeight="1">
      <c r="B501" s="1"/>
      <c r="C501" s="1"/>
      <c r="D501" s="1"/>
      <c r="E501" s="1"/>
      <c r="F501" s="1"/>
      <c r="G501" s="1"/>
      <c r="H501" s="1"/>
      <c r="I501" s="1"/>
      <c r="K501" s="1"/>
    </row>
    <row r="502" ht="16.5" customHeight="1">
      <c r="B502" s="1"/>
      <c r="C502" s="1"/>
      <c r="D502" s="1"/>
      <c r="E502" s="1"/>
      <c r="F502" s="1"/>
      <c r="G502" s="1"/>
      <c r="H502" s="1"/>
      <c r="I502" s="1"/>
      <c r="K502" s="1"/>
    </row>
    <row r="503" ht="16.5" customHeight="1">
      <c r="B503" s="1"/>
      <c r="C503" s="1"/>
      <c r="D503" s="1"/>
      <c r="E503" s="1"/>
      <c r="F503" s="1"/>
      <c r="G503" s="1"/>
      <c r="H503" s="1"/>
      <c r="I503" s="1"/>
      <c r="K503" s="1"/>
    </row>
    <row r="504" ht="16.5" customHeight="1">
      <c r="B504" s="1"/>
      <c r="C504" s="1"/>
      <c r="D504" s="1"/>
      <c r="E504" s="1"/>
      <c r="F504" s="1"/>
      <c r="G504" s="1"/>
      <c r="H504" s="1"/>
      <c r="I504" s="1"/>
      <c r="K504" s="1"/>
    </row>
    <row r="505" ht="16.5" customHeight="1">
      <c r="B505" s="1"/>
      <c r="C505" s="1"/>
      <c r="D505" s="1"/>
      <c r="E505" s="1"/>
      <c r="F505" s="1"/>
      <c r="G505" s="1"/>
      <c r="H505" s="1"/>
      <c r="I505" s="1"/>
      <c r="K505" s="1"/>
    </row>
    <row r="506" ht="16.5" customHeight="1">
      <c r="B506" s="1"/>
      <c r="C506" s="1"/>
      <c r="D506" s="1"/>
      <c r="E506" s="1"/>
      <c r="F506" s="1"/>
      <c r="G506" s="1"/>
      <c r="H506" s="1"/>
      <c r="I506" s="1"/>
      <c r="K506" s="1"/>
    </row>
    <row r="507" ht="16.5" customHeight="1">
      <c r="B507" s="1"/>
      <c r="C507" s="1"/>
      <c r="D507" s="1"/>
      <c r="E507" s="1"/>
      <c r="F507" s="1"/>
      <c r="G507" s="1"/>
      <c r="H507" s="1"/>
      <c r="I507" s="1"/>
      <c r="K507" s="1"/>
    </row>
    <row r="508" ht="16.5" customHeight="1">
      <c r="B508" s="1"/>
      <c r="C508" s="1"/>
      <c r="D508" s="1"/>
      <c r="E508" s="1"/>
      <c r="F508" s="1"/>
      <c r="G508" s="1"/>
      <c r="H508" s="1"/>
      <c r="I508" s="1"/>
      <c r="K508" s="1"/>
    </row>
    <row r="509" ht="16.5" customHeight="1">
      <c r="B509" s="1"/>
      <c r="C509" s="1"/>
      <c r="D509" s="1"/>
      <c r="E509" s="1"/>
      <c r="F509" s="1"/>
      <c r="G509" s="1"/>
      <c r="H509" s="1"/>
      <c r="I509" s="1"/>
      <c r="K509" s="1"/>
    </row>
    <row r="510" ht="16.5" customHeight="1">
      <c r="B510" s="1"/>
      <c r="C510" s="1"/>
      <c r="D510" s="1"/>
      <c r="E510" s="1"/>
      <c r="F510" s="1"/>
      <c r="G510" s="1"/>
      <c r="H510" s="1"/>
      <c r="I510" s="1"/>
      <c r="K510" s="1"/>
    </row>
    <row r="511" ht="16.5" customHeight="1">
      <c r="B511" s="1"/>
      <c r="C511" s="1"/>
      <c r="D511" s="1"/>
      <c r="E511" s="1"/>
      <c r="F511" s="1"/>
      <c r="G511" s="1"/>
      <c r="H511" s="1"/>
      <c r="I511" s="1"/>
      <c r="K511" s="1"/>
    </row>
    <row r="512" ht="16.5" customHeight="1">
      <c r="B512" s="1"/>
      <c r="C512" s="1"/>
      <c r="D512" s="1"/>
      <c r="E512" s="1"/>
      <c r="F512" s="1"/>
      <c r="G512" s="1"/>
      <c r="H512" s="1"/>
      <c r="I512" s="1"/>
      <c r="K512" s="1"/>
    </row>
    <row r="513" ht="16.5" customHeight="1">
      <c r="B513" s="1"/>
      <c r="C513" s="1"/>
      <c r="D513" s="1"/>
      <c r="E513" s="1"/>
      <c r="F513" s="1"/>
      <c r="G513" s="1"/>
      <c r="H513" s="1"/>
      <c r="I513" s="1"/>
      <c r="K513" s="1"/>
    </row>
    <row r="514" ht="16.5" customHeight="1">
      <c r="B514" s="1"/>
      <c r="C514" s="1"/>
      <c r="D514" s="1"/>
      <c r="E514" s="1"/>
      <c r="F514" s="1"/>
      <c r="G514" s="1"/>
      <c r="H514" s="1"/>
      <c r="I514" s="1"/>
      <c r="K514" s="1"/>
    </row>
    <row r="515" ht="16.5" customHeight="1">
      <c r="B515" s="1"/>
      <c r="C515" s="1"/>
      <c r="D515" s="1"/>
      <c r="E515" s="1"/>
      <c r="F515" s="1"/>
      <c r="G515" s="1"/>
      <c r="H515" s="1"/>
      <c r="I515" s="1"/>
      <c r="K515" s="1"/>
    </row>
    <row r="516" ht="16.5" customHeight="1">
      <c r="B516" s="1"/>
      <c r="C516" s="1"/>
      <c r="D516" s="1"/>
      <c r="E516" s="1"/>
      <c r="F516" s="1"/>
      <c r="G516" s="1"/>
      <c r="H516" s="1"/>
      <c r="I516" s="1"/>
      <c r="K516" s="1"/>
    </row>
    <row r="517" ht="16.5" customHeight="1">
      <c r="B517" s="1"/>
      <c r="C517" s="1"/>
      <c r="D517" s="1"/>
      <c r="E517" s="1"/>
      <c r="F517" s="1"/>
      <c r="G517" s="1"/>
      <c r="H517" s="1"/>
      <c r="I517" s="1"/>
      <c r="K517" s="1"/>
    </row>
    <row r="518" ht="16.5" customHeight="1">
      <c r="B518" s="1"/>
      <c r="C518" s="1"/>
      <c r="D518" s="1"/>
      <c r="E518" s="1"/>
      <c r="F518" s="1"/>
      <c r="G518" s="1"/>
      <c r="H518" s="1"/>
      <c r="I518" s="1"/>
      <c r="K518" s="1"/>
    </row>
    <row r="519" ht="16.5" customHeight="1">
      <c r="B519" s="1"/>
      <c r="C519" s="1"/>
      <c r="D519" s="1"/>
      <c r="E519" s="1"/>
      <c r="F519" s="1"/>
      <c r="G519" s="1"/>
      <c r="H519" s="1"/>
      <c r="I519" s="1"/>
      <c r="K519" s="1"/>
    </row>
    <row r="520" ht="16.5" customHeight="1">
      <c r="B520" s="1"/>
      <c r="C520" s="1"/>
      <c r="D520" s="1"/>
      <c r="E520" s="1"/>
      <c r="F520" s="1"/>
      <c r="G520" s="1"/>
      <c r="H520" s="1"/>
      <c r="I520" s="1"/>
      <c r="K520" s="1"/>
    </row>
    <row r="521" ht="16.5" customHeight="1">
      <c r="B521" s="1"/>
      <c r="C521" s="1"/>
      <c r="D521" s="1"/>
      <c r="E521" s="1"/>
      <c r="F521" s="1"/>
      <c r="G521" s="1"/>
      <c r="H521" s="1"/>
      <c r="I521" s="1"/>
      <c r="K521" s="1"/>
    </row>
    <row r="522" ht="16.5" customHeight="1">
      <c r="B522" s="1"/>
      <c r="C522" s="1"/>
      <c r="D522" s="1"/>
      <c r="E522" s="1"/>
      <c r="F522" s="1"/>
      <c r="G522" s="1"/>
      <c r="H522" s="1"/>
      <c r="I522" s="1"/>
      <c r="K522" s="1"/>
    </row>
    <row r="523" ht="16.5" customHeight="1">
      <c r="B523" s="1"/>
      <c r="C523" s="1"/>
      <c r="D523" s="1"/>
      <c r="E523" s="1"/>
      <c r="F523" s="1"/>
      <c r="G523" s="1"/>
      <c r="H523" s="1"/>
      <c r="I523" s="1"/>
      <c r="K523" s="1"/>
    </row>
    <row r="524" ht="16.5" customHeight="1">
      <c r="B524" s="1"/>
      <c r="C524" s="1"/>
      <c r="D524" s="1"/>
      <c r="E524" s="1"/>
      <c r="F524" s="1"/>
      <c r="G524" s="1"/>
      <c r="H524" s="1"/>
      <c r="I524" s="1"/>
      <c r="K524" s="1"/>
    </row>
    <row r="525" ht="16.5" customHeight="1">
      <c r="B525" s="1"/>
      <c r="C525" s="1"/>
      <c r="D525" s="1"/>
      <c r="E525" s="1"/>
      <c r="F525" s="1"/>
      <c r="G525" s="1"/>
      <c r="H525" s="1"/>
      <c r="I525" s="1"/>
      <c r="K525" s="1"/>
    </row>
    <row r="526" ht="16.5" customHeight="1">
      <c r="B526" s="1"/>
      <c r="C526" s="1"/>
      <c r="D526" s="1"/>
      <c r="E526" s="1"/>
      <c r="F526" s="1"/>
      <c r="G526" s="1"/>
      <c r="H526" s="1"/>
      <c r="I526" s="1"/>
      <c r="K526" s="1"/>
    </row>
    <row r="527" ht="16.5" customHeight="1">
      <c r="B527" s="1"/>
      <c r="C527" s="1"/>
      <c r="D527" s="1"/>
      <c r="E527" s="1"/>
      <c r="F527" s="1"/>
      <c r="G527" s="1"/>
      <c r="H527" s="1"/>
      <c r="I527" s="1"/>
      <c r="K527" s="1"/>
    </row>
    <row r="528" ht="16.5" customHeight="1">
      <c r="B528" s="1"/>
      <c r="C528" s="1"/>
      <c r="D528" s="1"/>
      <c r="E528" s="1"/>
      <c r="F528" s="1"/>
      <c r="G528" s="1"/>
      <c r="H528" s="1"/>
      <c r="I528" s="1"/>
      <c r="K528" s="1"/>
    </row>
    <row r="529" ht="16.5" customHeight="1">
      <c r="B529" s="1"/>
      <c r="C529" s="1"/>
      <c r="D529" s="1"/>
      <c r="E529" s="1"/>
      <c r="F529" s="1"/>
      <c r="G529" s="1"/>
      <c r="H529" s="1"/>
      <c r="I529" s="1"/>
      <c r="K529" s="1"/>
    </row>
    <row r="530" ht="16.5" customHeight="1">
      <c r="B530" s="1"/>
      <c r="C530" s="1"/>
      <c r="D530" s="1"/>
      <c r="E530" s="1"/>
      <c r="F530" s="1"/>
      <c r="G530" s="1"/>
      <c r="H530" s="1"/>
      <c r="I530" s="1"/>
      <c r="K530" s="1"/>
    </row>
    <row r="531" ht="16.5" customHeight="1">
      <c r="B531" s="1"/>
      <c r="C531" s="1"/>
      <c r="D531" s="1"/>
      <c r="E531" s="1"/>
      <c r="F531" s="1"/>
      <c r="G531" s="1"/>
      <c r="H531" s="1"/>
      <c r="I531" s="1"/>
      <c r="K531" s="1"/>
    </row>
    <row r="532" ht="16.5" customHeight="1">
      <c r="B532" s="1"/>
      <c r="C532" s="1"/>
      <c r="D532" s="1"/>
      <c r="E532" s="1"/>
      <c r="F532" s="1"/>
      <c r="G532" s="1"/>
      <c r="H532" s="1"/>
      <c r="I532" s="1"/>
      <c r="K532" s="1"/>
    </row>
    <row r="533" ht="16.5" customHeight="1">
      <c r="B533" s="1"/>
      <c r="C533" s="1"/>
      <c r="D533" s="1"/>
      <c r="E533" s="1"/>
      <c r="F533" s="1"/>
      <c r="G533" s="1"/>
      <c r="H533" s="1"/>
      <c r="I533" s="1"/>
      <c r="K533" s="1"/>
    </row>
    <row r="534" ht="16.5" customHeight="1">
      <c r="B534" s="1"/>
      <c r="C534" s="1"/>
      <c r="D534" s="1"/>
      <c r="E534" s="1"/>
      <c r="F534" s="1"/>
      <c r="G534" s="1"/>
      <c r="H534" s="1"/>
      <c r="I534" s="1"/>
      <c r="K534" s="1"/>
    </row>
    <row r="535" ht="16.5" customHeight="1">
      <c r="B535" s="1"/>
      <c r="C535" s="1"/>
      <c r="D535" s="1"/>
      <c r="E535" s="1"/>
      <c r="F535" s="1"/>
      <c r="G535" s="1"/>
      <c r="H535" s="1"/>
      <c r="I535" s="1"/>
      <c r="K535" s="1"/>
    </row>
    <row r="536" ht="16.5" customHeight="1">
      <c r="B536" s="1"/>
      <c r="C536" s="1"/>
      <c r="D536" s="1"/>
      <c r="E536" s="1"/>
      <c r="F536" s="1"/>
      <c r="G536" s="1"/>
      <c r="H536" s="1"/>
      <c r="I536" s="1"/>
      <c r="K536" s="1"/>
    </row>
    <row r="537" ht="16.5" customHeight="1">
      <c r="B537" s="1"/>
      <c r="C537" s="1"/>
      <c r="D537" s="1"/>
      <c r="E537" s="1"/>
      <c r="F537" s="1"/>
      <c r="G537" s="1"/>
      <c r="H537" s="1"/>
      <c r="I537" s="1"/>
      <c r="K537" s="1"/>
    </row>
    <row r="538" ht="16.5" customHeight="1">
      <c r="B538" s="1"/>
      <c r="C538" s="1"/>
      <c r="D538" s="1"/>
      <c r="E538" s="1"/>
      <c r="F538" s="1"/>
      <c r="G538" s="1"/>
      <c r="H538" s="1"/>
      <c r="I538" s="1"/>
      <c r="K538" s="1"/>
    </row>
    <row r="539" ht="16.5" customHeight="1">
      <c r="B539" s="1"/>
      <c r="C539" s="1"/>
      <c r="D539" s="1"/>
      <c r="E539" s="1"/>
      <c r="F539" s="1"/>
      <c r="G539" s="1"/>
      <c r="H539" s="1"/>
      <c r="I539" s="1"/>
      <c r="K539" s="1"/>
    </row>
    <row r="540" ht="16.5" customHeight="1">
      <c r="B540" s="1"/>
      <c r="C540" s="1"/>
      <c r="D540" s="1"/>
      <c r="E540" s="1"/>
      <c r="F540" s="1"/>
      <c r="G540" s="1"/>
      <c r="H540" s="1"/>
      <c r="I540" s="1"/>
      <c r="K540" s="1"/>
    </row>
    <row r="541" ht="16.5" customHeight="1">
      <c r="B541" s="1"/>
      <c r="C541" s="1"/>
      <c r="D541" s="1"/>
      <c r="E541" s="1"/>
      <c r="F541" s="1"/>
      <c r="G541" s="1"/>
      <c r="H541" s="1"/>
      <c r="I541" s="1"/>
      <c r="K541" s="1"/>
    </row>
    <row r="542" ht="16.5" customHeight="1">
      <c r="B542" s="1"/>
      <c r="C542" s="1"/>
      <c r="D542" s="1"/>
      <c r="E542" s="1"/>
      <c r="F542" s="1"/>
      <c r="G542" s="1"/>
      <c r="H542" s="1"/>
      <c r="I542" s="1"/>
      <c r="K542" s="1"/>
    </row>
    <row r="543" ht="16.5" customHeight="1">
      <c r="B543" s="1"/>
      <c r="C543" s="1"/>
      <c r="D543" s="1"/>
      <c r="E543" s="1"/>
      <c r="F543" s="1"/>
      <c r="G543" s="1"/>
      <c r="H543" s="1"/>
      <c r="I543" s="1"/>
      <c r="K543" s="1"/>
    </row>
    <row r="544" ht="16.5" customHeight="1">
      <c r="B544" s="1"/>
      <c r="C544" s="1"/>
      <c r="D544" s="1"/>
      <c r="E544" s="1"/>
      <c r="F544" s="1"/>
      <c r="G544" s="1"/>
      <c r="H544" s="1"/>
      <c r="I544" s="1"/>
      <c r="K544" s="1"/>
    </row>
    <row r="545" ht="16.5" customHeight="1">
      <c r="B545" s="1"/>
      <c r="C545" s="1"/>
      <c r="D545" s="1"/>
      <c r="E545" s="1"/>
      <c r="F545" s="1"/>
      <c r="G545" s="1"/>
      <c r="H545" s="1"/>
      <c r="I545" s="1"/>
      <c r="K545" s="1"/>
    </row>
    <row r="546" ht="16.5" customHeight="1">
      <c r="B546" s="1"/>
      <c r="C546" s="1"/>
      <c r="D546" s="1"/>
      <c r="E546" s="1"/>
      <c r="F546" s="1"/>
      <c r="G546" s="1"/>
      <c r="H546" s="1"/>
      <c r="I546" s="1"/>
      <c r="K546" s="1"/>
    </row>
    <row r="547" ht="16.5" customHeight="1">
      <c r="B547" s="1"/>
      <c r="C547" s="1"/>
      <c r="D547" s="1"/>
      <c r="E547" s="1"/>
      <c r="F547" s="1"/>
      <c r="G547" s="1"/>
      <c r="H547" s="1"/>
      <c r="I547" s="1"/>
      <c r="K547" s="1"/>
    </row>
    <row r="548" ht="16.5" customHeight="1">
      <c r="B548" s="1"/>
      <c r="C548" s="1"/>
      <c r="D548" s="1"/>
      <c r="E548" s="1"/>
      <c r="F548" s="1"/>
      <c r="G548" s="1"/>
      <c r="H548" s="1"/>
      <c r="I548" s="1"/>
      <c r="K548" s="1"/>
    </row>
    <row r="549" ht="16.5" customHeight="1">
      <c r="B549" s="1"/>
      <c r="C549" s="1"/>
      <c r="D549" s="1"/>
      <c r="E549" s="1"/>
      <c r="F549" s="1"/>
      <c r="G549" s="1"/>
      <c r="H549" s="1"/>
      <c r="I549" s="1"/>
      <c r="K549" s="1"/>
    </row>
    <row r="550" ht="16.5" customHeight="1">
      <c r="B550" s="1"/>
      <c r="C550" s="1"/>
      <c r="D550" s="1"/>
      <c r="E550" s="1"/>
      <c r="F550" s="1"/>
      <c r="G550" s="1"/>
      <c r="H550" s="1"/>
      <c r="I550" s="1"/>
      <c r="K550" s="1"/>
    </row>
    <row r="551" ht="16.5" customHeight="1">
      <c r="B551" s="1"/>
      <c r="C551" s="1"/>
      <c r="D551" s="1"/>
      <c r="E551" s="1"/>
      <c r="F551" s="1"/>
      <c r="G551" s="1"/>
      <c r="H551" s="1"/>
      <c r="I551" s="1"/>
      <c r="K551" s="1"/>
    </row>
    <row r="552" ht="16.5" customHeight="1">
      <c r="B552" s="1"/>
      <c r="C552" s="1"/>
      <c r="D552" s="1"/>
      <c r="E552" s="1"/>
      <c r="F552" s="1"/>
      <c r="G552" s="1"/>
      <c r="H552" s="1"/>
      <c r="I552" s="1"/>
      <c r="K552" s="1"/>
    </row>
    <row r="553" ht="16.5" customHeight="1">
      <c r="B553" s="1"/>
      <c r="C553" s="1"/>
      <c r="D553" s="1"/>
      <c r="E553" s="1"/>
      <c r="F553" s="1"/>
      <c r="G553" s="1"/>
      <c r="H553" s="1"/>
      <c r="I553" s="1"/>
      <c r="K553" s="1"/>
    </row>
    <row r="554" ht="16.5" customHeight="1">
      <c r="B554" s="1"/>
      <c r="C554" s="1"/>
      <c r="D554" s="1"/>
      <c r="E554" s="1"/>
      <c r="F554" s="1"/>
      <c r="G554" s="1"/>
      <c r="H554" s="1"/>
      <c r="I554" s="1"/>
      <c r="K554" s="1"/>
    </row>
    <row r="555" ht="16.5" customHeight="1">
      <c r="B555" s="1"/>
      <c r="C555" s="1"/>
      <c r="D555" s="1"/>
      <c r="E555" s="1"/>
      <c r="F555" s="1"/>
      <c r="G555" s="1"/>
      <c r="H555" s="1"/>
      <c r="I555" s="1"/>
      <c r="K555" s="1"/>
    </row>
    <row r="556" ht="16.5" customHeight="1">
      <c r="B556" s="1"/>
      <c r="C556" s="1"/>
      <c r="D556" s="1"/>
      <c r="E556" s="1"/>
      <c r="F556" s="1"/>
      <c r="G556" s="1"/>
      <c r="H556" s="1"/>
      <c r="I556" s="1"/>
      <c r="K556" s="1"/>
    </row>
    <row r="557" ht="16.5" customHeight="1">
      <c r="B557" s="1"/>
      <c r="C557" s="1"/>
      <c r="D557" s="1"/>
      <c r="E557" s="1"/>
      <c r="F557" s="1"/>
      <c r="G557" s="1"/>
      <c r="H557" s="1"/>
      <c r="I557" s="1"/>
      <c r="K557" s="1"/>
    </row>
    <row r="558" ht="16.5" customHeight="1">
      <c r="B558" s="1"/>
      <c r="C558" s="1"/>
      <c r="D558" s="1"/>
      <c r="E558" s="1"/>
      <c r="F558" s="1"/>
      <c r="G558" s="1"/>
      <c r="H558" s="1"/>
      <c r="I558" s="1"/>
      <c r="K558" s="1"/>
    </row>
    <row r="559" ht="16.5" customHeight="1">
      <c r="B559" s="1"/>
      <c r="C559" s="1"/>
      <c r="D559" s="1"/>
      <c r="E559" s="1"/>
      <c r="F559" s="1"/>
      <c r="G559" s="1"/>
      <c r="H559" s="1"/>
      <c r="I559" s="1"/>
      <c r="K559" s="1"/>
    </row>
    <row r="560" ht="16.5" customHeight="1">
      <c r="B560" s="1"/>
      <c r="C560" s="1"/>
      <c r="D560" s="1"/>
      <c r="E560" s="1"/>
      <c r="F560" s="1"/>
      <c r="G560" s="1"/>
      <c r="H560" s="1"/>
      <c r="I560" s="1"/>
      <c r="K560" s="1"/>
    </row>
    <row r="561" ht="16.5" customHeight="1">
      <c r="B561" s="1"/>
      <c r="C561" s="1"/>
      <c r="D561" s="1"/>
      <c r="E561" s="1"/>
      <c r="F561" s="1"/>
      <c r="G561" s="1"/>
      <c r="H561" s="1"/>
      <c r="I561" s="1"/>
      <c r="K561" s="1"/>
    </row>
    <row r="562" ht="16.5" customHeight="1">
      <c r="B562" s="1"/>
      <c r="C562" s="1"/>
      <c r="D562" s="1"/>
      <c r="E562" s="1"/>
      <c r="F562" s="1"/>
      <c r="G562" s="1"/>
      <c r="H562" s="1"/>
      <c r="I562" s="1"/>
      <c r="K562" s="1"/>
    </row>
    <row r="563" ht="16.5" customHeight="1">
      <c r="B563" s="1"/>
      <c r="C563" s="1"/>
      <c r="D563" s="1"/>
      <c r="E563" s="1"/>
      <c r="F563" s="1"/>
      <c r="G563" s="1"/>
      <c r="H563" s="1"/>
      <c r="I563" s="1"/>
      <c r="K563" s="1"/>
    </row>
    <row r="564" ht="16.5" customHeight="1">
      <c r="B564" s="1"/>
      <c r="C564" s="1"/>
      <c r="D564" s="1"/>
      <c r="E564" s="1"/>
      <c r="F564" s="1"/>
      <c r="G564" s="1"/>
      <c r="H564" s="1"/>
      <c r="I564" s="1"/>
      <c r="K564" s="1"/>
    </row>
    <row r="565" ht="16.5" customHeight="1">
      <c r="B565" s="1"/>
      <c r="C565" s="1"/>
      <c r="D565" s="1"/>
      <c r="E565" s="1"/>
      <c r="F565" s="1"/>
      <c r="G565" s="1"/>
      <c r="H565" s="1"/>
      <c r="I565" s="1"/>
      <c r="K565" s="1"/>
    </row>
    <row r="566" ht="16.5" customHeight="1">
      <c r="B566" s="1"/>
      <c r="C566" s="1"/>
      <c r="D566" s="1"/>
      <c r="E566" s="1"/>
      <c r="F566" s="1"/>
      <c r="G566" s="1"/>
      <c r="H566" s="1"/>
      <c r="I566" s="1"/>
      <c r="K566" s="1"/>
    </row>
    <row r="567" ht="16.5" customHeight="1">
      <c r="B567" s="1"/>
      <c r="C567" s="1"/>
      <c r="D567" s="1"/>
      <c r="E567" s="1"/>
      <c r="F567" s="1"/>
      <c r="G567" s="1"/>
      <c r="H567" s="1"/>
      <c r="I567" s="1"/>
      <c r="K567" s="1"/>
    </row>
    <row r="568" ht="16.5" customHeight="1">
      <c r="B568" s="1"/>
      <c r="C568" s="1"/>
      <c r="D568" s="1"/>
      <c r="E568" s="1"/>
      <c r="F568" s="1"/>
      <c r="G568" s="1"/>
      <c r="H568" s="1"/>
      <c r="I568" s="1"/>
      <c r="K568" s="1"/>
    </row>
    <row r="569" ht="16.5" customHeight="1">
      <c r="B569" s="1"/>
      <c r="C569" s="1"/>
      <c r="D569" s="1"/>
      <c r="E569" s="1"/>
      <c r="F569" s="1"/>
      <c r="G569" s="1"/>
      <c r="H569" s="1"/>
      <c r="I569" s="1"/>
      <c r="K569" s="1"/>
    </row>
    <row r="570" ht="16.5" customHeight="1">
      <c r="B570" s="1"/>
      <c r="C570" s="1"/>
      <c r="D570" s="1"/>
      <c r="E570" s="1"/>
      <c r="F570" s="1"/>
      <c r="G570" s="1"/>
      <c r="H570" s="1"/>
      <c r="I570" s="1"/>
      <c r="K570" s="1"/>
    </row>
    <row r="571" ht="16.5" customHeight="1">
      <c r="B571" s="1"/>
      <c r="C571" s="1"/>
      <c r="D571" s="1"/>
      <c r="E571" s="1"/>
      <c r="F571" s="1"/>
      <c r="G571" s="1"/>
      <c r="H571" s="1"/>
      <c r="I571" s="1"/>
      <c r="K571" s="1"/>
    </row>
    <row r="572" ht="16.5" customHeight="1">
      <c r="B572" s="1"/>
      <c r="C572" s="1"/>
      <c r="D572" s="1"/>
      <c r="E572" s="1"/>
      <c r="F572" s="1"/>
      <c r="G572" s="1"/>
      <c r="H572" s="1"/>
      <c r="I572" s="1"/>
      <c r="K572" s="1"/>
    </row>
    <row r="573" ht="16.5" customHeight="1">
      <c r="B573" s="1"/>
      <c r="C573" s="1"/>
      <c r="D573" s="1"/>
      <c r="E573" s="1"/>
      <c r="F573" s="1"/>
      <c r="G573" s="1"/>
      <c r="H573" s="1"/>
      <c r="I573" s="1"/>
      <c r="K573" s="1"/>
    </row>
    <row r="574" ht="16.5" customHeight="1">
      <c r="B574" s="1"/>
      <c r="C574" s="1"/>
      <c r="D574" s="1"/>
      <c r="E574" s="1"/>
      <c r="F574" s="1"/>
      <c r="G574" s="1"/>
      <c r="H574" s="1"/>
      <c r="I574" s="1"/>
      <c r="K574" s="1"/>
    </row>
    <row r="575" ht="16.5" customHeight="1">
      <c r="B575" s="1"/>
      <c r="C575" s="1"/>
      <c r="D575" s="1"/>
      <c r="E575" s="1"/>
      <c r="F575" s="1"/>
      <c r="G575" s="1"/>
      <c r="H575" s="1"/>
      <c r="I575" s="1"/>
      <c r="K575" s="1"/>
    </row>
    <row r="576" ht="16.5" customHeight="1">
      <c r="B576" s="1"/>
      <c r="C576" s="1"/>
      <c r="D576" s="1"/>
      <c r="E576" s="1"/>
      <c r="F576" s="1"/>
      <c r="G576" s="1"/>
      <c r="H576" s="1"/>
      <c r="I576" s="1"/>
      <c r="K576" s="1"/>
    </row>
    <row r="577" ht="16.5" customHeight="1">
      <c r="B577" s="1"/>
      <c r="C577" s="1"/>
      <c r="D577" s="1"/>
      <c r="E577" s="1"/>
      <c r="F577" s="1"/>
      <c r="G577" s="1"/>
      <c r="H577" s="1"/>
      <c r="I577" s="1"/>
      <c r="K577" s="1"/>
    </row>
    <row r="578" ht="16.5" customHeight="1">
      <c r="B578" s="1"/>
      <c r="C578" s="1"/>
      <c r="D578" s="1"/>
      <c r="E578" s="1"/>
      <c r="F578" s="1"/>
      <c r="G578" s="1"/>
      <c r="H578" s="1"/>
      <c r="I578" s="1"/>
      <c r="K578" s="1"/>
    </row>
    <row r="579" ht="16.5" customHeight="1">
      <c r="B579" s="1"/>
      <c r="C579" s="1"/>
      <c r="D579" s="1"/>
      <c r="E579" s="1"/>
      <c r="F579" s="1"/>
      <c r="G579" s="1"/>
      <c r="H579" s="1"/>
      <c r="I579" s="1"/>
      <c r="K579" s="1"/>
    </row>
    <row r="580" ht="16.5" customHeight="1">
      <c r="B580" s="1"/>
      <c r="C580" s="1"/>
      <c r="D580" s="1"/>
      <c r="E580" s="1"/>
      <c r="F580" s="1"/>
      <c r="G580" s="1"/>
      <c r="H580" s="1"/>
      <c r="I580" s="1"/>
      <c r="K580" s="1"/>
    </row>
    <row r="581" ht="16.5" customHeight="1">
      <c r="B581" s="1"/>
      <c r="C581" s="1"/>
      <c r="D581" s="1"/>
      <c r="E581" s="1"/>
      <c r="F581" s="1"/>
      <c r="G581" s="1"/>
      <c r="H581" s="1"/>
      <c r="I581" s="1"/>
      <c r="K581" s="1"/>
    </row>
    <row r="582" ht="16.5" customHeight="1">
      <c r="B582" s="1"/>
      <c r="C582" s="1"/>
      <c r="D582" s="1"/>
      <c r="E582" s="1"/>
      <c r="F582" s="1"/>
      <c r="G582" s="1"/>
      <c r="H582" s="1"/>
      <c r="I582" s="1"/>
      <c r="K582" s="1"/>
    </row>
    <row r="583" ht="16.5" customHeight="1">
      <c r="B583" s="1"/>
      <c r="C583" s="1"/>
      <c r="D583" s="1"/>
      <c r="E583" s="1"/>
      <c r="F583" s="1"/>
      <c r="G583" s="1"/>
      <c r="H583" s="1"/>
      <c r="I583" s="1"/>
      <c r="K583" s="1"/>
    </row>
    <row r="584" ht="16.5" customHeight="1">
      <c r="B584" s="1"/>
      <c r="C584" s="1"/>
      <c r="D584" s="1"/>
      <c r="E584" s="1"/>
      <c r="F584" s="1"/>
      <c r="G584" s="1"/>
      <c r="H584" s="1"/>
      <c r="I584" s="1"/>
      <c r="K584" s="1"/>
    </row>
    <row r="585" ht="16.5" customHeight="1">
      <c r="B585" s="1"/>
      <c r="C585" s="1"/>
      <c r="D585" s="1"/>
      <c r="E585" s="1"/>
      <c r="F585" s="1"/>
      <c r="G585" s="1"/>
      <c r="H585" s="1"/>
      <c r="I585" s="1"/>
      <c r="K585" s="1"/>
    </row>
    <row r="586" ht="16.5" customHeight="1">
      <c r="B586" s="1"/>
      <c r="C586" s="1"/>
      <c r="D586" s="1"/>
      <c r="E586" s="1"/>
      <c r="F586" s="1"/>
      <c r="G586" s="1"/>
      <c r="H586" s="1"/>
      <c r="I586" s="1"/>
      <c r="K586" s="1"/>
    </row>
    <row r="587" ht="16.5" customHeight="1">
      <c r="B587" s="1"/>
      <c r="C587" s="1"/>
      <c r="D587" s="1"/>
      <c r="E587" s="1"/>
      <c r="F587" s="1"/>
      <c r="G587" s="1"/>
      <c r="H587" s="1"/>
      <c r="I587" s="1"/>
      <c r="K587" s="1"/>
    </row>
    <row r="588" ht="16.5" customHeight="1">
      <c r="B588" s="1"/>
      <c r="C588" s="1"/>
      <c r="D588" s="1"/>
      <c r="E588" s="1"/>
      <c r="F588" s="1"/>
      <c r="G588" s="1"/>
      <c r="H588" s="1"/>
      <c r="I588" s="1"/>
      <c r="K588" s="1"/>
    </row>
    <row r="589" ht="16.5" customHeight="1">
      <c r="B589" s="1"/>
      <c r="C589" s="1"/>
      <c r="D589" s="1"/>
      <c r="E589" s="1"/>
      <c r="F589" s="1"/>
      <c r="G589" s="1"/>
      <c r="H589" s="1"/>
      <c r="I589" s="1"/>
      <c r="K589" s="1"/>
    </row>
    <row r="590" ht="16.5" customHeight="1">
      <c r="B590" s="1"/>
      <c r="C590" s="1"/>
      <c r="D590" s="1"/>
      <c r="E590" s="1"/>
      <c r="F590" s="1"/>
      <c r="G590" s="1"/>
      <c r="H590" s="1"/>
      <c r="I590" s="1"/>
      <c r="K590" s="1"/>
    </row>
    <row r="591" ht="16.5" customHeight="1">
      <c r="B591" s="1"/>
      <c r="C591" s="1"/>
      <c r="D591" s="1"/>
      <c r="E591" s="1"/>
      <c r="F591" s="1"/>
      <c r="G591" s="1"/>
      <c r="H591" s="1"/>
      <c r="I591" s="1"/>
      <c r="K591" s="1"/>
    </row>
    <row r="592" ht="16.5" customHeight="1">
      <c r="B592" s="1"/>
      <c r="C592" s="1"/>
      <c r="D592" s="1"/>
      <c r="E592" s="1"/>
      <c r="F592" s="1"/>
      <c r="G592" s="1"/>
      <c r="H592" s="1"/>
      <c r="I592" s="1"/>
      <c r="K592" s="1"/>
    </row>
    <row r="593" ht="16.5" customHeight="1">
      <c r="B593" s="1"/>
      <c r="C593" s="1"/>
      <c r="D593" s="1"/>
      <c r="E593" s="1"/>
      <c r="F593" s="1"/>
      <c r="G593" s="1"/>
      <c r="H593" s="1"/>
      <c r="I593" s="1"/>
      <c r="K593" s="1"/>
    </row>
    <row r="594" ht="16.5" customHeight="1">
      <c r="B594" s="1"/>
      <c r="C594" s="1"/>
      <c r="D594" s="1"/>
      <c r="E594" s="1"/>
      <c r="F594" s="1"/>
      <c r="G594" s="1"/>
      <c r="H594" s="1"/>
      <c r="I594" s="1"/>
      <c r="K594" s="1"/>
    </row>
    <row r="595" ht="16.5" customHeight="1">
      <c r="B595" s="1"/>
      <c r="C595" s="1"/>
      <c r="D595" s="1"/>
      <c r="E595" s="1"/>
      <c r="F595" s="1"/>
      <c r="G595" s="1"/>
      <c r="H595" s="1"/>
      <c r="I595" s="1"/>
      <c r="K595" s="1"/>
    </row>
    <row r="596" ht="16.5" customHeight="1">
      <c r="B596" s="1"/>
      <c r="C596" s="1"/>
      <c r="D596" s="1"/>
      <c r="E596" s="1"/>
      <c r="F596" s="1"/>
      <c r="G596" s="1"/>
      <c r="H596" s="1"/>
      <c r="I596" s="1"/>
      <c r="K596" s="1"/>
    </row>
    <row r="597" ht="16.5" customHeight="1">
      <c r="B597" s="1"/>
      <c r="C597" s="1"/>
      <c r="D597" s="1"/>
      <c r="E597" s="1"/>
      <c r="F597" s="1"/>
      <c r="G597" s="1"/>
      <c r="H597" s="1"/>
      <c r="I597" s="1"/>
      <c r="K597" s="1"/>
    </row>
    <row r="598" ht="16.5" customHeight="1">
      <c r="B598" s="1"/>
      <c r="C598" s="1"/>
      <c r="D598" s="1"/>
      <c r="E598" s="1"/>
      <c r="F598" s="1"/>
      <c r="G598" s="1"/>
      <c r="H598" s="1"/>
      <c r="I598" s="1"/>
      <c r="K598" s="1"/>
    </row>
    <row r="599" ht="16.5" customHeight="1">
      <c r="B599" s="1"/>
      <c r="C599" s="1"/>
      <c r="D599" s="1"/>
      <c r="E599" s="1"/>
      <c r="F599" s="1"/>
      <c r="G599" s="1"/>
      <c r="H599" s="1"/>
      <c r="I599" s="1"/>
      <c r="K599" s="1"/>
    </row>
    <row r="600" ht="16.5" customHeight="1">
      <c r="B600" s="1"/>
      <c r="C600" s="1"/>
      <c r="D600" s="1"/>
      <c r="E600" s="1"/>
      <c r="F600" s="1"/>
      <c r="G600" s="1"/>
      <c r="H600" s="1"/>
      <c r="I600" s="1"/>
      <c r="K600" s="1"/>
    </row>
    <row r="601" ht="16.5" customHeight="1">
      <c r="B601" s="1"/>
      <c r="C601" s="1"/>
      <c r="D601" s="1"/>
      <c r="E601" s="1"/>
      <c r="F601" s="1"/>
      <c r="G601" s="1"/>
      <c r="H601" s="1"/>
      <c r="I601" s="1"/>
      <c r="K601" s="1"/>
    </row>
    <row r="602" ht="16.5" customHeight="1">
      <c r="B602" s="1"/>
      <c r="C602" s="1"/>
      <c r="D602" s="1"/>
      <c r="E602" s="1"/>
      <c r="F602" s="1"/>
      <c r="G602" s="1"/>
      <c r="H602" s="1"/>
      <c r="I602" s="1"/>
      <c r="K602" s="1"/>
    </row>
    <row r="603" ht="16.5" customHeight="1">
      <c r="B603" s="1"/>
      <c r="C603" s="1"/>
      <c r="D603" s="1"/>
      <c r="E603" s="1"/>
      <c r="F603" s="1"/>
      <c r="G603" s="1"/>
      <c r="H603" s="1"/>
      <c r="I603" s="1"/>
      <c r="K603" s="1"/>
    </row>
    <row r="604" ht="16.5" customHeight="1">
      <c r="B604" s="1"/>
      <c r="C604" s="1"/>
      <c r="D604" s="1"/>
      <c r="E604" s="1"/>
      <c r="F604" s="1"/>
      <c r="G604" s="1"/>
      <c r="H604" s="1"/>
      <c r="I604" s="1"/>
      <c r="K604" s="1"/>
    </row>
    <row r="605" ht="16.5" customHeight="1">
      <c r="B605" s="1"/>
      <c r="C605" s="1"/>
      <c r="D605" s="1"/>
      <c r="E605" s="1"/>
      <c r="F605" s="1"/>
      <c r="G605" s="1"/>
      <c r="H605" s="1"/>
      <c r="I605" s="1"/>
      <c r="K605" s="1"/>
    </row>
    <row r="606" ht="16.5" customHeight="1">
      <c r="B606" s="1"/>
      <c r="C606" s="1"/>
      <c r="D606" s="1"/>
      <c r="E606" s="1"/>
      <c r="F606" s="1"/>
      <c r="G606" s="1"/>
      <c r="H606" s="1"/>
      <c r="I606" s="1"/>
      <c r="K606" s="1"/>
    </row>
    <row r="607" ht="16.5" customHeight="1">
      <c r="B607" s="1"/>
      <c r="C607" s="1"/>
      <c r="D607" s="1"/>
      <c r="E607" s="1"/>
      <c r="F607" s="1"/>
      <c r="G607" s="1"/>
      <c r="H607" s="1"/>
      <c r="I607" s="1"/>
      <c r="K607" s="1"/>
    </row>
    <row r="608" ht="16.5" customHeight="1">
      <c r="B608" s="1"/>
      <c r="C608" s="1"/>
      <c r="D608" s="1"/>
      <c r="E608" s="1"/>
      <c r="F608" s="1"/>
      <c r="G608" s="1"/>
      <c r="H608" s="1"/>
      <c r="I608" s="1"/>
      <c r="K608" s="1"/>
    </row>
    <row r="609" ht="16.5" customHeight="1">
      <c r="B609" s="1"/>
      <c r="C609" s="1"/>
      <c r="D609" s="1"/>
      <c r="E609" s="1"/>
      <c r="F609" s="1"/>
      <c r="G609" s="1"/>
      <c r="H609" s="1"/>
      <c r="I609" s="1"/>
      <c r="K609" s="1"/>
    </row>
    <row r="610" ht="16.5" customHeight="1">
      <c r="B610" s="1"/>
      <c r="C610" s="1"/>
      <c r="D610" s="1"/>
      <c r="E610" s="1"/>
      <c r="F610" s="1"/>
      <c r="G610" s="1"/>
      <c r="H610" s="1"/>
      <c r="I610" s="1"/>
      <c r="K610" s="1"/>
    </row>
    <row r="611" ht="16.5" customHeight="1">
      <c r="B611" s="1"/>
      <c r="C611" s="1"/>
      <c r="D611" s="1"/>
      <c r="E611" s="1"/>
      <c r="F611" s="1"/>
      <c r="G611" s="1"/>
      <c r="H611" s="1"/>
      <c r="I611" s="1"/>
      <c r="K611" s="1"/>
    </row>
    <row r="612" ht="16.5" customHeight="1">
      <c r="B612" s="1"/>
      <c r="C612" s="1"/>
      <c r="D612" s="1"/>
      <c r="E612" s="1"/>
      <c r="F612" s="1"/>
      <c r="G612" s="1"/>
      <c r="H612" s="1"/>
      <c r="I612" s="1"/>
      <c r="K612" s="1"/>
    </row>
    <row r="613" ht="16.5" customHeight="1">
      <c r="B613" s="1"/>
      <c r="C613" s="1"/>
      <c r="D613" s="1"/>
      <c r="E613" s="1"/>
      <c r="F613" s="1"/>
      <c r="G613" s="1"/>
      <c r="H613" s="1"/>
      <c r="I613" s="1"/>
      <c r="K613" s="1"/>
    </row>
    <row r="614" ht="16.5" customHeight="1">
      <c r="B614" s="1"/>
      <c r="C614" s="1"/>
      <c r="D614" s="1"/>
      <c r="E614" s="1"/>
      <c r="F614" s="1"/>
      <c r="G614" s="1"/>
      <c r="H614" s="1"/>
      <c r="I614" s="1"/>
      <c r="K614" s="1"/>
    </row>
    <row r="615" ht="16.5" customHeight="1">
      <c r="B615" s="1"/>
      <c r="C615" s="1"/>
      <c r="D615" s="1"/>
      <c r="E615" s="1"/>
      <c r="F615" s="1"/>
      <c r="G615" s="1"/>
      <c r="H615" s="1"/>
      <c r="I615" s="1"/>
      <c r="K615" s="1"/>
    </row>
    <row r="616" ht="16.5" customHeight="1">
      <c r="B616" s="1"/>
      <c r="C616" s="1"/>
      <c r="D616" s="1"/>
      <c r="E616" s="1"/>
      <c r="F616" s="1"/>
      <c r="G616" s="1"/>
      <c r="H616" s="1"/>
      <c r="I616" s="1"/>
      <c r="K616" s="1"/>
    </row>
    <row r="617" ht="16.5" customHeight="1">
      <c r="B617" s="1"/>
      <c r="C617" s="1"/>
      <c r="D617" s="1"/>
      <c r="E617" s="1"/>
      <c r="F617" s="1"/>
      <c r="G617" s="1"/>
      <c r="H617" s="1"/>
      <c r="I617" s="1"/>
      <c r="K617" s="1"/>
    </row>
    <row r="618" ht="16.5" customHeight="1">
      <c r="B618" s="1"/>
      <c r="C618" s="1"/>
      <c r="D618" s="1"/>
      <c r="E618" s="1"/>
      <c r="F618" s="1"/>
      <c r="G618" s="1"/>
      <c r="H618" s="1"/>
      <c r="I618" s="1"/>
      <c r="K618" s="1"/>
    </row>
    <row r="619" ht="16.5" customHeight="1">
      <c r="B619" s="1"/>
      <c r="C619" s="1"/>
      <c r="D619" s="1"/>
      <c r="E619" s="1"/>
      <c r="F619" s="1"/>
      <c r="G619" s="1"/>
      <c r="H619" s="1"/>
      <c r="I619" s="1"/>
      <c r="K619" s="1"/>
    </row>
    <row r="620" ht="16.5" customHeight="1">
      <c r="B620" s="1"/>
      <c r="C620" s="1"/>
      <c r="D620" s="1"/>
      <c r="E620" s="1"/>
      <c r="F620" s="1"/>
      <c r="G620" s="1"/>
      <c r="H620" s="1"/>
      <c r="I620" s="1"/>
      <c r="K620" s="1"/>
    </row>
    <row r="621" ht="16.5" customHeight="1">
      <c r="B621" s="1"/>
      <c r="C621" s="1"/>
      <c r="D621" s="1"/>
      <c r="E621" s="1"/>
      <c r="F621" s="1"/>
      <c r="G621" s="1"/>
      <c r="H621" s="1"/>
      <c r="I621" s="1"/>
      <c r="K621" s="1"/>
    </row>
    <row r="622" ht="16.5" customHeight="1">
      <c r="B622" s="1"/>
      <c r="C622" s="1"/>
      <c r="D622" s="1"/>
      <c r="E622" s="1"/>
      <c r="F622" s="1"/>
      <c r="G622" s="1"/>
      <c r="H622" s="1"/>
      <c r="I622" s="1"/>
      <c r="K622" s="1"/>
    </row>
    <row r="623" ht="16.5" customHeight="1">
      <c r="B623" s="1"/>
      <c r="C623" s="1"/>
      <c r="D623" s="1"/>
      <c r="E623" s="1"/>
      <c r="F623" s="1"/>
      <c r="G623" s="1"/>
      <c r="H623" s="1"/>
      <c r="I623" s="1"/>
      <c r="K623" s="1"/>
    </row>
    <row r="624" ht="16.5" customHeight="1">
      <c r="B624" s="1"/>
      <c r="C624" s="1"/>
      <c r="D624" s="1"/>
      <c r="E624" s="1"/>
      <c r="F624" s="1"/>
      <c r="G624" s="1"/>
      <c r="H624" s="1"/>
      <c r="I624" s="1"/>
      <c r="K624" s="1"/>
    </row>
    <row r="625" ht="16.5" customHeight="1">
      <c r="B625" s="1"/>
      <c r="C625" s="1"/>
      <c r="D625" s="1"/>
      <c r="E625" s="1"/>
      <c r="F625" s="1"/>
      <c r="G625" s="1"/>
      <c r="H625" s="1"/>
      <c r="I625" s="1"/>
      <c r="K625" s="1"/>
    </row>
    <row r="626" ht="16.5" customHeight="1">
      <c r="B626" s="1"/>
      <c r="C626" s="1"/>
      <c r="D626" s="1"/>
      <c r="E626" s="1"/>
      <c r="F626" s="1"/>
      <c r="G626" s="1"/>
      <c r="H626" s="1"/>
      <c r="I626" s="1"/>
      <c r="K626" s="1"/>
    </row>
    <row r="627" ht="16.5" customHeight="1">
      <c r="B627" s="1"/>
      <c r="C627" s="1"/>
      <c r="D627" s="1"/>
      <c r="E627" s="1"/>
      <c r="F627" s="1"/>
      <c r="G627" s="1"/>
      <c r="H627" s="1"/>
      <c r="I627" s="1"/>
      <c r="K627" s="1"/>
    </row>
    <row r="628" ht="16.5" customHeight="1">
      <c r="B628" s="1"/>
      <c r="C628" s="1"/>
      <c r="D628" s="1"/>
      <c r="E628" s="1"/>
      <c r="F628" s="1"/>
      <c r="G628" s="1"/>
      <c r="H628" s="1"/>
      <c r="I628" s="1"/>
      <c r="K628" s="1"/>
    </row>
    <row r="629" ht="16.5" customHeight="1">
      <c r="B629" s="1"/>
      <c r="C629" s="1"/>
      <c r="D629" s="1"/>
      <c r="E629" s="1"/>
      <c r="F629" s="1"/>
      <c r="G629" s="1"/>
      <c r="H629" s="1"/>
      <c r="I629" s="1"/>
      <c r="K629" s="1"/>
    </row>
    <row r="630" ht="16.5" customHeight="1">
      <c r="B630" s="1"/>
      <c r="C630" s="1"/>
      <c r="D630" s="1"/>
      <c r="E630" s="1"/>
      <c r="F630" s="1"/>
      <c r="G630" s="1"/>
      <c r="H630" s="1"/>
      <c r="I630" s="1"/>
      <c r="K630" s="1"/>
    </row>
    <row r="631" ht="16.5" customHeight="1">
      <c r="B631" s="1"/>
      <c r="C631" s="1"/>
      <c r="D631" s="1"/>
      <c r="E631" s="1"/>
      <c r="F631" s="1"/>
      <c r="G631" s="1"/>
      <c r="H631" s="1"/>
      <c r="I631" s="1"/>
      <c r="K631" s="1"/>
    </row>
    <row r="632" ht="16.5" customHeight="1">
      <c r="B632" s="1"/>
      <c r="C632" s="1"/>
      <c r="D632" s="1"/>
      <c r="E632" s="1"/>
      <c r="F632" s="1"/>
      <c r="G632" s="1"/>
      <c r="H632" s="1"/>
      <c r="I632" s="1"/>
      <c r="K632" s="1"/>
    </row>
    <row r="633" ht="16.5" customHeight="1">
      <c r="B633" s="1"/>
      <c r="C633" s="1"/>
      <c r="D633" s="1"/>
      <c r="E633" s="1"/>
      <c r="F633" s="1"/>
      <c r="G633" s="1"/>
      <c r="H633" s="1"/>
      <c r="I633" s="1"/>
      <c r="K633" s="1"/>
    </row>
    <row r="634" ht="16.5" customHeight="1">
      <c r="B634" s="1"/>
      <c r="C634" s="1"/>
      <c r="D634" s="1"/>
      <c r="E634" s="1"/>
      <c r="F634" s="1"/>
      <c r="G634" s="1"/>
      <c r="H634" s="1"/>
      <c r="I634" s="1"/>
      <c r="K634" s="1"/>
    </row>
    <row r="635" ht="16.5" customHeight="1">
      <c r="B635" s="1"/>
      <c r="C635" s="1"/>
      <c r="D635" s="1"/>
      <c r="E635" s="1"/>
      <c r="F635" s="1"/>
      <c r="G635" s="1"/>
      <c r="H635" s="1"/>
      <c r="I635" s="1"/>
      <c r="K635" s="1"/>
    </row>
    <row r="636" ht="16.5" customHeight="1">
      <c r="B636" s="1"/>
      <c r="C636" s="1"/>
      <c r="D636" s="1"/>
      <c r="E636" s="1"/>
      <c r="F636" s="1"/>
      <c r="G636" s="1"/>
      <c r="H636" s="1"/>
      <c r="I636" s="1"/>
      <c r="K636" s="1"/>
    </row>
    <row r="637" ht="16.5" customHeight="1">
      <c r="B637" s="1"/>
      <c r="C637" s="1"/>
      <c r="D637" s="1"/>
      <c r="E637" s="1"/>
      <c r="F637" s="1"/>
      <c r="G637" s="1"/>
      <c r="H637" s="1"/>
      <c r="I637" s="1"/>
      <c r="K637" s="1"/>
    </row>
    <row r="638" ht="16.5" customHeight="1">
      <c r="B638" s="1"/>
      <c r="C638" s="1"/>
      <c r="D638" s="1"/>
      <c r="E638" s="1"/>
      <c r="F638" s="1"/>
      <c r="G638" s="1"/>
      <c r="H638" s="1"/>
      <c r="I638" s="1"/>
      <c r="K638" s="1"/>
    </row>
    <row r="639" ht="16.5" customHeight="1">
      <c r="B639" s="1"/>
      <c r="C639" s="1"/>
      <c r="D639" s="1"/>
      <c r="E639" s="1"/>
      <c r="F639" s="1"/>
      <c r="G639" s="1"/>
      <c r="H639" s="1"/>
      <c r="I639" s="1"/>
      <c r="K639" s="1"/>
    </row>
    <row r="640" ht="16.5" customHeight="1">
      <c r="B640" s="1"/>
      <c r="C640" s="1"/>
      <c r="D640" s="1"/>
      <c r="E640" s="1"/>
      <c r="F640" s="1"/>
      <c r="G640" s="1"/>
      <c r="H640" s="1"/>
      <c r="I640" s="1"/>
      <c r="K640" s="1"/>
    </row>
    <row r="641" ht="16.5" customHeight="1">
      <c r="B641" s="1"/>
      <c r="C641" s="1"/>
      <c r="D641" s="1"/>
      <c r="E641" s="1"/>
      <c r="F641" s="1"/>
      <c r="G641" s="1"/>
      <c r="H641" s="1"/>
      <c r="I641" s="1"/>
      <c r="K641" s="1"/>
    </row>
    <row r="642" ht="16.5" customHeight="1">
      <c r="B642" s="1"/>
      <c r="C642" s="1"/>
      <c r="D642" s="1"/>
      <c r="E642" s="1"/>
      <c r="F642" s="1"/>
      <c r="G642" s="1"/>
      <c r="H642" s="1"/>
      <c r="I642" s="1"/>
      <c r="K642" s="1"/>
    </row>
    <row r="643" ht="16.5" customHeight="1">
      <c r="B643" s="1"/>
      <c r="C643" s="1"/>
      <c r="D643" s="1"/>
      <c r="E643" s="1"/>
      <c r="F643" s="1"/>
      <c r="G643" s="1"/>
      <c r="H643" s="1"/>
      <c r="I643" s="1"/>
      <c r="K643" s="1"/>
    </row>
    <row r="644" ht="16.5" customHeight="1">
      <c r="B644" s="1"/>
      <c r="C644" s="1"/>
      <c r="D644" s="1"/>
      <c r="E644" s="1"/>
      <c r="F644" s="1"/>
      <c r="G644" s="1"/>
      <c r="H644" s="1"/>
      <c r="I644" s="1"/>
      <c r="K644" s="1"/>
    </row>
    <row r="645" ht="16.5" customHeight="1">
      <c r="B645" s="1"/>
      <c r="C645" s="1"/>
      <c r="D645" s="1"/>
      <c r="E645" s="1"/>
      <c r="F645" s="1"/>
      <c r="G645" s="1"/>
      <c r="H645" s="1"/>
      <c r="I645" s="1"/>
      <c r="K645" s="1"/>
    </row>
    <row r="646" ht="16.5" customHeight="1">
      <c r="B646" s="1"/>
      <c r="C646" s="1"/>
      <c r="D646" s="1"/>
      <c r="E646" s="1"/>
      <c r="F646" s="1"/>
      <c r="G646" s="1"/>
      <c r="H646" s="1"/>
      <c r="I646" s="1"/>
      <c r="K646" s="1"/>
    </row>
    <row r="647" ht="16.5" customHeight="1">
      <c r="B647" s="1"/>
      <c r="C647" s="1"/>
      <c r="D647" s="1"/>
      <c r="E647" s="1"/>
      <c r="F647" s="1"/>
      <c r="G647" s="1"/>
      <c r="H647" s="1"/>
      <c r="I647" s="1"/>
      <c r="K647" s="1"/>
    </row>
    <row r="648" ht="16.5" customHeight="1">
      <c r="B648" s="1"/>
      <c r="C648" s="1"/>
      <c r="D648" s="1"/>
      <c r="E648" s="1"/>
      <c r="F648" s="1"/>
      <c r="G648" s="1"/>
      <c r="H648" s="1"/>
      <c r="I648" s="1"/>
      <c r="K648" s="1"/>
    </row>
    <row r="649" ht="16.5" customHeight="1">
      <c r="B649" s="1"/>
      <c r="C649" s="1"/>
      <c r="D649" s="1"/>
      <c r="E649" s="1"/>
      <c r="F649" s="1"/>
      <c r="G649" s="1"/>
      <c r="H649" s="1"/>
      <c r="I649" s="1"/>
      <c r="K649" s="1"/>
    </row>
    <row r="650" ht="16.5" customHeight="1">
      <c r="B650" s="1"/>
      <c r="C650" s="1"/>
      <c r="D650" s="1"/>
      <c r="E650" s="1"/>
      <c r="F650" s="1"/>
      <c r="G650" s="1"/>
      <c r="H650" s="1"/>
      <c r="I650" s="1"/>
      <c r="K650" s="1"/>
    </row>
    <row r="651" ht="16.5" customHeight="1">
      <c r="B651" s="1"/>
      <c r="C651" s="1"/>
      <c r="D651" s="1"/>
      <c r="E651" s="1"/>
      <c r="F651" s="1"/>
      <c r="G651" s="1"/>
      <c r="H651" s="1"/>
      <c r="I651" s="1"/>
      <c r="K651" s="1"/>
    </row>
    <row r="652" ht="16.5" customHeight="1">
      <c r="B652" s="1"/>
      <c r="C652" s="1"/>
      <c r="D652" s="1"/>
      <c r="E652" s="1"/>
      <c r="F652" s="1"/>
      <c r="G652" s="1"/>
      <c r="H652" s="1"/>
      <c r="I652" s="1"/>
      <c r="K652" s="1"/>
    </row>
    <row r="653" ht="16.5" customHeight="1">
      <c r="B653" s="1"/>
      <c r="C653" s="1"/>
      <c r="D653" s="1"/>
      <c r="E653" s="1"/>
      <c r="F653" s="1"/>
      <c r="G653" s="1"/>
      <c r="H653" s="1"/>
      <c r="I653" s="1"/>
      <c r="K653" s="1"/>
    </row>
    <row r="654" ht="16.5" customHeight="1">
      <c r="B654" s="1"/>
      <c r="C654" s="1"/>
      <c r="D654" s="1"/>
      <c r="E654" s="1"/>
      <c r="F654" s="1"/>
      <c r="G654" s="1"/>
      <c r="H654" s="1"/>
      <c r="I654" s="1"/>
      <c r="K654" s="1"/>
    </row>
    <row r="655" ht="16.5" customHeight="1">
      <c r="B655" s="1"/>
      <c r="C655" s="1"/>
      <c r="D655" s="1"/>
      <c r="E655" s="1"/>
      <c r="F655" s="1"/>
      <c r="G655" s="1"/>
      <c r="H655" s="1"/>
      <c r="I655" s="1"/>
      <c r="K655" s="1"/>
    </row>
    <row r="656" ht="16.5" customHeight="1">
      <c r="B656" s="1"/>
      <c r="C656" s="1"/>
      <c r="D656" s="1"/>
      <c r="E656" s="1"/>
      <c r="F656" s="1"/>
      <c r="G656" s="1"/>
      <c r="H656" s="1"/>
      <c r="I656" s="1"/>
      <c r="K656" s="1"/>
    </row>
    <row r="657" ht="16.5" customHeight="1">
      <c r="B657" s="1"/>
      <c r="C657" s="1"/>
      <c r="D657" s="1"/>
      <c r="E657" s="1"/>
      <c r="F657" s="1"/>
      <c r="G657" s="1"/>
      <c r="H657" s="1"/>
      <c r="I657" s="1"/>
      <c r="K657" s="1"/>
    </row>
    <row r="658" ht="16.5" customHeight="1">
      <c r="B658" s="1"/>
      <c r="C658" s="1"/>
      <c r="D658" s="1"/>
      <c r="E658" s="1"/>
      <c r="F658" s="1"/>
      <c r="G658" s="1"/>
      <c r="H658" s="1"/>
      <c r="I658" s="1"/>
      <c r="K658" s="1"/>
    </row>
    <row r="659" ht="16.5" customHeight="1">
      <c r="B659" s="1"/>
      <c r="C659" s="1"/>
      <c r="D659" s="1"/>
      <c r="E659" s="1"/>
      <c r="F659" s="1"/>
      <c r="G659" s="1"/>
      <c r="H659" s="1"/>
      <c r="I659" s="1"/>
      <c r="K659" s="1"/>
    </row>
    <row r="660" ht="16.5" customHeight="1">
      <c r="B660" s="1"/>
      <c r="C660" s="1"/>
      <c r="D660" s="1"/>
      <c r="E660" s="1"/>
      <c r="F660" s="1"/>
      <c r="G660" s="1"/>
      <c r="H660" s="1"/>
      <c r="I660" s="1"/>
      <c r="K660" s="1"/>
    </row>
    <row r="661" ht="16.5" customHeight="1">
      <c r="B661" s="1"/>
      <c r="C661" s="1"/>
      <c r="D661" s="1"/>
      <c r="E661" s="1"/>
      <c r="F661" s="1"/>
      <c r="G661" s="1"/>
      <c r="H661" s="1"/>
      <c r="I661" s="1"/>
      <c r="K661" s="1"/>
    </row>
    <row r="662" ht="16.5" customHeight="1">
      <c r="B662" s="1"/>
      <c r="C662" s="1"/>
      <c r="D662" s="1"/>
      <c r="E662" s="1"/>
      <c r="F662" s="1"/>
      <c r="G662" s="1"/>
      <c r="H662" s="1"/>
      <c r="I662" s="1"/>
      <c r="K662" s="1"/>
    </row>
    <row r="663" ht="16.5" customHeight="1">
      <c r="B663" s="1"/>
      <c r="C663" s="1"/>
      <c r="D663" s="1"/>
      <c r="E663" s="1"/>
      <c r="F663" s="1"/>
      <c r="G663" s="1"/>
      <c r="H663" s="1"/>
      <c r="I663" s="1"/>
      <c r="K663" s="1"/>
    </row>
    <row r="664" ht="16.5" customHeight="1">
      <c r="B664" s="1"/>
      <c r="C664" s="1"/>
      <c r="D664" s="1"/>
      <c r="E664" s="1"/>
      <c r="F664" s="1"/>
      <c r="G664" s="1"/>
      <c r="H664" s="1"/>
      <c r="I664" s="1"/>
      <c r="K664" s="1"/>
    </row>
    <row r="665" ht="16.5" customHeight="1">
      <c r="B665" s="1"/>
      <c r="C665" s="1"/>
      <c r="D665" s="1"/>
      <c r="E665" s="1"/>
      <c r="F665" s="1"/>
      <c r="G665" s="1"/>
      <c r="H665" s="1"/>
      <c r="I665" s="1"/>
      <c r="K665" s="1"/>
    </row>
    <row r="666" ht="16.5" customHeight="1">
      <c r="B666" s="1"/>
      <c r="C666" s="1"/>
      <c r="D666" s="1"/>
      <c r="E666" s="1"/>
      <c r="F666" s="1"/>
      <c r="G666" s="1"/>
      <c r="H666" s="1"/>
      <c r="I666" s="1"/>
      <c r="K666" s="1"/>
    </row>
    <row r="667" ht="16.5" customHeight="1">
      <c r="B667" s="1"/>
      <c r="C667" s="1"/>
      <c r="D667" s="1"/>
      <c r="E667" s="1"/>
      <c r="F667" s="1"/>
      <c r="G667" s="1"/>
      <c r="H667" s="1"/>
      <c r="I667" s="1"/>
      <c r="K667" s="1"/>
    </row>
    <row r="668" ht="16.5" customHeight="1">
      <c r="B668" s="1"/>
      <c r="C668" s="1"/>
      <c r="D668" s="1"/>
      <c r="E668" s="1"/>
      <c r="F668" s="1"/>
      <c r="G668" s="1"/>
      <c r="H668" s="1"/>
      <c r="I668" s="1"/>
      <c r="K668" s="1"/>
    </row>
    <row r="669" ht="16.5" customHeight="1">
      <c r="B669" s="1"/>
      <c r="C669" s="1"/>
      <c r="D669" s="1"/>
      <c r="E669" s="1"/>
      <c r="F669" s="1"/>
      <c r="G669" s="1"/>
      <c r="H669" s="1"/>
      <c r="I669" s="1"/>
      <c r="K669" s="1"/>
    </row>
    <row r="670" ht="16.5" customHeight="1">
      <c r="B670" s="1"/>
      <c r="C670" s="1"/>
      <c r="D670" s="1"/>
      <c r="E670" s="1"/>
      <c r="F670" s="1"/>
      <c r="G670" s="1"/>
      <c r="H670" s="1"/>
      <c r="I670" s="1"/>
      <c r="K670" s="1"/>
    </row>
    <row r="671" ht="16.5" customHeight="1">
      <c r="B671" s="1"/>
      <c r="C671" s="1"/>
      <c r="D671" s="1"/>
      <c r="E671" s="1"/>
      <c r="F671" s="1"/>
      <c r="G671" s="1"/>
      <c r="H671" s="1"/>
      <c r="I671" s="1"/>
      <c r="K671" s="1"/>
    </row>
    <row r="672" ht="16.5" customHeight="1">
      <c r="B672" s="1"/>
      <c r="C672" s="1"/>
      <c r="D672" s="1"/>
      <c r="E672" s="1"/>
      <c r="F672" s="1"/>
      <c r="G672" s="1"/>
      <c r="H672" s="1"/>
      <c r="I672" s="1"/>
      <c r="K672" s="1"/>
    </row>
    <row r="673" ht="16.5" customHeight="1">
      <c r="B673" s="1"/>
      <c r="C673" s="1"/>
      <c r="D673" s="1"/>
      <c r="E673" s="1"/>
      <c r="F673" s="1"/>
      <c r="G673" s="1"/>
      <c r="H673" s="1"/>
      <c r="I673" s="1"/>
      <c r="K673" s="1"/>
    </row>
    <row r="674" ht="16.5" customHeight="1">
      <c r="B674" s="1"/>
      <c r="C674" s="1"/>
      <c r="D674" s="1"/>
      <c r="E674" s="1"/>
      <c r="F674" s="1"/>
      <c r="G674" s="1"/>
      <c r="H674" s="1"/>
      <c r="I674" s="1"/>
      <c r="K674" s="1"/>
    </row>
    <row r="675" ht="16.5" customHeight="1">
      <c r="B675" s="1"/>
      <c r="C675" s="1"/>
      <c r="D675" s="1"/>
      <c r="E675" s="1"/>
      <c r="F675" s="1"/>
      <c r="G675" s="1"/>
      <c r="H675" s="1"/>
      <c r="I675" s="1"/>
      <c r="K675" s="1"/>
    </row>
    <row r="676" ht="16.5" customHeight="1">
      <c r="B676" s="1"/>
      <c r="C676" s="1"/>
      <c r="D676" s="1"/>
      <c r="E676" s="1"/>
      <c r="F676" s="1"/>
      <c r="G676" s="1"/>
      <c r="H676" s="1"/>
      <c r="I676" s="1"/>
      <c r="K676" s="1"/>
    </row>
    <row r="677" ht="16.5" customHeight="1">
      <c r="B677" s="1"/>
      <c r="C677" s="1"/>
      <c r="D677" s="1"/>
      <c r="E677" s="1"/>
      <c r="F677" s="1"/>
      <c r="G677" s="1"/>
      <c r="H677" s="1"/>
      <c r="I677" s="1"/>
      <c r="K677" s="1"/>
    </row>
    <row r="678" ht="16.5" customHeight="1">
      <c r="B678" s="1"/>
      <c r="C678" s="1"/>
      <c r="D678" s="1"/>
      <c r="E678" s="1"/>
      <c r="F678" s="1"/>
      <c r="G678" s="1"/>
      <c r="H678" s="1"/>
      <c r="I678" s="1"/>
      <c r="K678" s="1"/>
    </row>
    <row r="679" ht="16.5" customHeight="1">
      <c r="B679" s="1"/>
      <c r="C679" s="1"/>
      <c r="D679" s="1"/>
      <c r="E679" s="1"/>
      <c r="F679" s="1"/>
      <c r="G679" s="1"/>
      <c r="H679" s="1"/>
      <c r="I679" s="1"/>
      <c r="K679" s="1"/>
    </row>
    <row r="680" ht="16.5" customHeight="1">
      <c r="B680" s="1"/>
      <c r="C680" s="1"/>
      <c r="D680" s="1"/>
      <c r="E680" s="1"/>
      <c r="F680" s="1"/>
      <c r="G680" s="1"/>
      <c r="H680" s="1"/>
      <c r="I680" s="1"/>
      <c r="K680" s="1"/>
    </row>
    <row r="681" ht="16.5" customHeight="1">
      <c r="B681" s="1"/>
      <c r="C681" s="1"/>
      <c r="D681" s="1"/>
      <c r="E681" s="1"/>
      <c r="F681" s="1"/>
      <c r="G681" s="1"/>
      <c r="H681" s="1"/>
      <c r="I681" s="1"/>
      <c r="K681" s="1"/>
    </row>
    <row r="682" ht="16.5" customHeight="1">
      <c r="B682" s="1"/>
      <c r="C682" s="1"/>
      <c r="D682" s="1"/>
      <c r="E682" s="1"/>
      <c r="F682" s="1"/>
      <c r="G682" s="1"/>
      <c r="H682" s="1"/>
      <c r="I682" s="1"/>
      <c r="K682" s="1"/>
    </row>
    <row r="683" ht="16.5" customHeight="1">
      <c r="B683" s="1"/>
      <c r="C683" s="1"/>
      <c r="D683" s="1"/>
      <c r="E683" s="1"/>
      <c r="F683" s="1"/>
      <c r="G683" s="1"/>
      <c r="H683" s="1"/>
      <c r="I683" s="1"/>
      <c r="K683" s="1"/>
    </row>
    <row r="684" ht="16.5" customHeight="1">
      <c r="B684" s="1"/>
      <c r="C684" s="1"/>
      <c r="D684" s="1"/>
      <c r="E684" s="1"/>
      <c r="F684" s="1"/>
      <c r="G684" s="1"/>
      <c r="H684" s="1"/>
      <c r="I684" s="1"/>
      <c r="K684" s="1"/>
    </row>
    <row r="685" ht="16.5" customHeight="1">
      <c r="B685" s="1"/>
      <c r="C685" s="1"/>
      <c r="D685" s="1"/>
      <c r="E685" s="1"/>
      <c r="F685" s="1"/>
      <c r="G685" s="1"/>
      <c r="H685" s="1"/>
      <c r="I685" s="1"/>
      <c r="K685" s="1"/>
    </row>
    <row r="686" ht="16.5" customHeight="1">
      <c r="B686" s="1"/>
      <c r="C686" s="1"/>
      <c r="D686" s="1"/>
      <c r="E686" s="1"/>
      <c r="F686" s="1"/>
      <c r="G686" s="1"/>
      <c r="H686" s="1"/>
      <c r="I686" s="1"/>
      <c r="K686" s="1"/>
    </row>
    <row r="687" ht="16.5" customHeight="1">
      <c r="B687" s="1"/>
      <c r="C687" s="1"/>
      <c r="D687" s="1"/>
      <c r="E687" s="1"/>
      <c r="F687" s="1"/>
      <c r="G687" s="1"/>
      <c r="H687" s="1"/>
      <c r="I687" s="1"/>
      <c r="K687" s="1"/>
    </row>
    <row r="688" ht="16.5" customHeight="1">
      <c r="B688" s="1"/>
      <c r="C688" s="1"/>
      <c r="D688" s="1"/>
      <c r="E688" s="1"/>
      <c r="F688" s="1"/>
      <c r="G688" s="1"/>
      <c r="H688" s="1"/>
      <c r="I688" s="1"/>
      <c r="K688" s="1"/>
    </row>
    <row r="689" ht="16.5" customHeight="1">
      <c r="B689" s="1"/>
      <c r="C689" s="1"/>
      <c r="D689" s="1"/>
      <c r="E689" s="1"/>
      <c r="F689" s="1"/>
      <c r="G689" s="1"/>
      <c r="H689" s="1"/>
      <c r="I689" s="1"/>
      <c r="K689" s="1"/>
    </row>
    <row r="690" ht="16.5" customHeight="1">
      <c r="B690" s="1"/>
      <c r="C690" s="1"/>
      <c r="D690" s="1"/>
      <c r="E690" s="1"/>
      <c r="F690" s="1"/>
      <c r="G690" s="1"/>
      <c r="H690" s="1"/>
      <c r="I690" s="1"/>
      <c r="K690" s="1"/>
    </row>
    <row r="691" ht="16.5" customHeight="1">
      <c r="B691" s="1"/>
      <c r="C691" s="1"/>
      <c r="D691" s="1"/>
      <c r="E691" s="1"/>
      <c r="F691" s="1"/>
      <c r="G691" s="1"/>
      <c r="H691" s="1"/>
      <c r="I691" s="1"/>
      <c r="K691" s="1"/>
    </row>
    <row r="692" ht="16.5" customHeight="1">
      <c r="B692" s="1"/>
      <c r="C692" s="1"/>
      <c r="D692" s="1"/>
      <c r="E692" s="1"/>
      <c r="F692" s="1"/>
      <c r="G692" s="1"/>
      <c r="H692" s="1"/>
      <c r="I692" s="1"/>
      <c r="K692" s="1"/>
    </row>
    <row r="693" ht="16.5" customHeight="1">
      <c r="B693" s="1"/>
      <c r="C693" s="1"/>
      <c r="D693" s="1"/>
      <c r="E693" s="1"/>
      <c r="F693" s="1"/>
      <c r="G693" s="1"/>
      <c r="H693" s="1"/>
      <c r="I693" s="1"/>
      <c r="K693" s="1"/>
    </row>
    <row r="694" ht="16.5" customHeight="1">
      <c r="B694" s="1"/>
      <c r="C694" s="1"/>
      <c r="D694" s="1"/>
      <c r="E694" s="1"/>
      <c r="F694" s="1"/>
      <c r="G694" s="1"/>
      <c r="H694" s="1"/>
      <c r="I694" s="1"/>
      <c r="K694" s="1"/>
    </row>
    <row r="695" ht="16.5" customHeight="1">
      <c r="B695" s="1"/>
      <c r="C695" s="1"/>
      <c r="D695" s="1"/>
      <c r="E695" s="1"/>
      <c r="F695" s="1"/>
      <c r="G695" s="1"/>
      <c r="H695" s="1"/>
      <c r="I695" s="1"/>
      <c r="K695" s="1"/>
    </row>
    <row r="696" ht="16.5" customHeight="1">
      <c r="B696" s="1"/>
      <c r="C696" s="1"/>
      <c r="D696" s="1"/>
      <c r="E696" s="1"/>
      <c r="F696" s="1"/>
      <c r="G696" s="1"/>
      <c r="H696" s="1"/>
      <c r="I696" s="1"/>
      <c r="K696" s="1"/>
    </row>
    <row r="697" ht="16.5" customHeight="1">
      <c r="B697" s="1"/>
      <c r="C697" s="1"/>
      <c r="D697" s="1"/>
      <c r="E697" s="1"/>
      <c r="F697" s="1"/>
      <c r="G697" s="1"/>
      <c r="H697" s="1"/>
      <c r="I697" s="1"/>
      <c r="K697" s="1"/>
    </row>
    <row r="698" ht="16.5" customHeight="1">
      <c r="B698" s="1"/>
      <c r="C698" s="1"/>
      <c r="D698" s="1"/>
      <c r="E698" s="1"/>
      <c r="F698" s="1"/>
      <c r="G698" s="1"/>
      <c r="H698" s="1"/>
      <c r="I698" s="1"/>
      <c r="K698" s="1"/>
    </row>
    <row r="699" ht="16.5" customHeight="1">
      <c r="B699" s="1"/>
      <c r="C699" s="1"/>
      <c r="D699" s="1"/>
      <c r="E699" s="1"/>
      <c r="F699" s="1"/>
      <c r="G699" s="1"/>
      <c r="H699" s="1"/>
      <c r="I699" s="1"/>
      <c r="K699" s="1"/>
    </row>
    <row r="700" ht="16.5" customHeight="1">
      <c r="B700" s="1"/>
      <c r="C700" s="1"/>
      <c r="D700" s="1"/>
      <c r="E700" s="1"/>
      <c r="F700" s="1"/>
      <c r="G700" s="1"/>
      <c r="H700" s="1"/>
      <c r="I700" s="1"/>
      <c r="K700" s="1"/>
    </row>
    <row r="701" ht="16.5" customHeight="1">
      <c r="B701" s="1"/>
      <c r="C701" s="1"/>
      <c r="D701" s="1"/>
      <c r="E701" s="1"/>
      <c r="F701" s="1"/>
      <c r="G701" s="1"/>
      <c r="H701" s="1"/>
      <c r="I701" s="1"/>
      <c r="K701" s="1"/>
    </row>
    <row r="702" ht="16.5" customHeight="1">
      <c r="B702" s="1"/>
      <c r="C702" s="1"/>
      <c r="D702" s="1"/>
      <c r="E702" s="1"/>
      <c r="F702" s="1"/>
      <c r="G702" s="1"/>
      <c r="H702" s="1"/>
      <c r="I702" s="1"/>
      <c r="K702" s="1"/>
    </row>
    <row r="703" ht="16.5" customHeight="1">
      <c r="B703" s="1"/>
      <c r="C703" s="1"/>
      <c r="D703" s="1"/>
      <c r="E703" s="1"/>
      <c r="F703" s="1"/>
      <c r="G703" s="1"/>
      <c r="H703" s="1"/>
      <c r="I703" s="1"/>
      <c r="K703" s="1"/>
    </row>
    <row r="704" ht="16.5" customHeight="1">
      <c r="B704" s="1"/>
      <c r="C704" s="1"/>
      <c r="D704" s="1"/>
      <c r="E704" s="1"/>
      <c r="F704" s="1"/>
      <c r="G704" s="1"/>
      <c r="H704" s="1"/>
      <c r="I704" s="1"/>
      <c r="K704" s="1"/>
    </row>
    <row r="705" ht="16.5" customHeight="1">
      <c r="B705" s="1"/>
      <c r="C705" s="1"/>
      <c r="D705" s="1"/>
      <c r="E705" s="1"/>
      <c r="F705" s="1"/>
      <c r="G705" s="1"/>
      <c r="H705" s="1"/>
      <c r="I705" s="1"/>
      <c r="K705" s="1"/>
    </row>
    <row r="706" ht="16.5" customHeight="1">
      <c r="B706" s="1"/>
      <c r="C706" s="1"/>
      <c r="D706" s="1"/>
      <c r="E706" s="1"/>
      <c r="F706" s="1"/>
      <c r="G706" s="1"/>
      <c r="H706" s="1"/>
      <c r="I706" s="1"/>
      <c r="K706" s="1"/>
    </row>
    <row r="707" ht="16.5" customHeight="1">
      <c r="B707" s="1"/>
      <c r="C707" s="1"/>
      <c r="D707" s="1"/>
      <c r="E707" s="1"/>
      <c r="F707" s="1"/>
      <c r="G707" s="1"/>
      <c r="H707" s="1"/>
      <c r="I707" s="1"/>
      <c r="K707" s="1"/>
    </row>
    <row r="708" ht="16.5" customHeight="1">
      <c r="B708" s="1"/>
      <c r="C708" s="1"/>
      <c r="D708" s="1"/>
      <c r="E708" s="1"/>
      <c r="F708" s="1"/>
      <c r="G708" s="1"/>
      <c r="H708" s="1"/>
      <c r="I708" s="1"/>
      <c r="K708" s="1"/>
    </row>
    <row r="709" ht="16.5" customHeight="1">
      <c r="B709" s="1"/>
      <c r="C709" s="1"/>
      <c r="D709" s="1"/>
      <c r="E709" s="1"/>
      <c r="F709" s="1"/>
      <c r="G709" s="1"/>
      <c r="H709" s="1"/>
      <c r="I709" s="1"/>
      <c r="K709" s="1"/>
    </row>
    <row r="710" ht="16.5" customHeight="1">
      <c r="B710" s="1"/>
      <c r="C710" s="1"/>
      <c r="D710" s="1"/>
      <c r="E710" s="1"/>
      <c r="F710" s="1"/>
      <c r="G710" s="1"/>
      <c r="H710" s="1"/>
      <c r="I710" s="1"/>
      <c r="K710" s="1"/>
    </row>
    <row r="711" ht="16.5" customHeight="1">
      <c r="B711" s="1"/>
      <c r="C711" s="1"/>
      <c r="D711" s="1"/>
      <c r="E711" s="1"/>
      <c r="F711" s="1"/>
      <c r="G711" s="1"/>
      <c r="H711" s="1"/>
      <c r="I711" s="1"/>
      <c r="K711" s="1"/>
    </row>
    <row r="712" ht="16.5" customHeight="1">
      <c r="B712" s="1"/>
      <c r="C712" s="1"/>
      <c r="D712" s="1"/>
      <c r="E712" s="1"/>
      <c r="F712" s="1"/>
      <c r="G712" s="1"/>
      <c r="H712" s="1"/>
      <c r="I712" s="1"/>
      <c r="K712" s="1"/>
    </row>
    <row r="713" ht="16.5" customHeight="1">
      <c r="B713" s="1"/>
      <c r="C713" s="1"/>
      <c r="D713" s="1"/>
      <c r="E713" s="1"/>
      <c r="F713" s="1"/>
      <c r="G713" s="1"/>
      <c r="H713" s="1"/>
      <c r="I713" s="1"/>
      <c r="K713" s="1"/>
    </row>
    <row r="714" ht="16.5" customHeight="1">
      <c r="B714" s="1"/>
      <c r="C714" s="1"/>
      <c r="D714" s="1"/>
      <c r="E714" s="1"/>
      <c r="F714" s="1"/>
      <c r="G714" s="1"/>
      <c r="H714" s="1"/>
      <c r="I714" s="1"/>
      <c r="K714" s="1"/>
    </row>
    <row r="715" ht="16.5" customHeight="1">
      <c r="B715" s="1"/>
      <c r="C715" s="1"/>
      <c r="D715" s="1"/>
      <c r="E715" s="1"/>
      <c r="F715" s="1"/>
      <c r="G715" s="1"/>
      <c r="H715" s="1"/>
      <c r="I715" s="1"/>
      <c r="K715" s="1"/>
    </row>
    <row r="716" ht="16.5" customHeight="1">
      <c r="B716" s="1"/>
      <c r="C716" s="1"/>
      <c r="D716" s="1"/>
      <c r="E716" s="1"/>
      <c r="F716" s="1"/>
      <c r="G716" s="1"/>
      <c r="H716" s="1"/>
      <c r="I716" s="1"/>
      <c r="K716" s="1"/>
    </row>
    <row r="717" ht="16.5" customHeight="1">
      <c r="B717" s="1"/>
      <c r="C717" s="1"/>
      <c r="D717" s="1"/>
      <c r="E717" s="1"/>
      <c r="F717" s="1"/>
      <c r="G717" s="1"/>
      <c r="H717" s="1"/>
      <c r="I717" s="1"/>
      <c r="K717" s="1"/>
    </row>
    <row r="718" ht="16.5" customHeight="1">
      <c r="B718" s="1"/>
      <c r="C718" s="1"/>
      <c r="D718" s="1"/>
      <c r="E718" s="1"/>
      <c r="F718" s="1"/>
      <c r="G718" s="1"/>
      <c r="H718" s="1"/>
      <c r="I718" s="1"/>
      <c r="K718" s="1"/>
    </row>
    <row r="719" ht="16.5" customHeight="1">
      <c r="B719" s="1"/>
      <c r="C719" s="1"/>
      <c r="D719" s="1"/>
      <c r="E719" s="1"/>
      <c r="F719" s="1"/>
      <c r="G719" s="1"/>
      <c r="H719" s="1"/>
      <c r="I719" s="1"/>
      <c r="K719" s="1"/>
    </row>
    <row r="720" ht="16.5" customHeight="1">
      <c r="B720" s="1"/>
      <c r="C720" s="1"/>
      <c r="D720" s="1"/>
      <c r="E720" s="1"/>
      <c r="F720" s="1"/>
      <c r="G720" s="1"/>
      <c r="H720" s="1"/>
      <c r="I720" s="1"/>
      <c r="K720" s="1"/>
    </row>
    <row r="721" ht="16.5" customHeight="1">
      <c r="B721" s="1"/>
      <c r="C721" s="1"/>
      <c r="D721" s="1"/>
      <c r="E721" s="1"/>
      <c r="F721" s="1"/>
      <c r="G721" s="1"/>
      <c r="H721" s="1"/>
      <c r="I721" s="1"/>
      <c r="K721" s="1"/>
    </row>
    <row r="722" ht="16.5" customHeight="1">
      <c r="B722" s="1"/>
      <c r="C722" s="1"/>
      <c r="D722" s="1"/>
      <c r="E722" s="1"/>
      <c r="F722" s="1"/>
      <c r="G722" s="1"/>
      <c r="H722" s="1"/>
      <c r="I722" s="1"/>
      <c r="K722" s="1"/>
    </row>
    <row r="723" ht="16.5" customHeight="1">
      <c r="B723" s="1"/>
      <c r="C723" s="1"/>
      <c r="D723" s="1"/>
      <c r="E723" s="1"/>
      <c r="F723" s="1"/>
      <c r="G723" s="1"/>
      <c r="H723" s="1"/>
      <c r="I723" s="1"/>
      <c r="K723" s="1"/>
    </row>
    <row r="724" ht="16.5" customHeight="1">
      <c r="B724" s="1"/>
      <c r="C724" s="1"/>
      <c r="D724" s="1"/>
      <c r="E724" s="1"/>
      <c r="F724" s="1"/>
      <c r="G724" s="1"/>
      <c r="H724" s="1"/>
      <c r="I724" s="1"/>
      <c r="K724" s="1"/>
    </row>
    <row r="725" ht="16.5" customHeight="1">
      <c r="B725" s="1"/>
      <c r="C725" s="1"/>
      <c r="D725" s="1"/>
      <c r="E725" s="1"/>
      <c r="F725" s="1"/>
      <c r="G725" s="1"/>
      <c r="H725" s="1"/>
      <c r="I725" s="1"/>
      <c r="K725" s="1"/>
    </row>
    <row r="726" ht="16.5" customHeight="1">
      <c r="B726" s="1"/>
      <c r="C726" s="1"/>
      <c r="D726" s="1"/>
      <c r="E726" s="1"/>
      <c r="F726" s="1"/>
      <c r="G726" s="1"/>
      <c r="H726" s="1"/>
      <c r="I726" s="1"/>
      <c r="K726" s="1"/>
    </row>
    <row r="727" ht="16.5" customHeight="1">
      <c r="B727" s="1"/>
      <c r="C727" s="1"/>
      <c r="D727" s="1"/>
      <c r="E727" s="1"/>
      <c r="F727" s="1"/>
      <c r="G727" s="1"/>
      <c r="H727" s="1"/>
      <c r="I727" s="1"/>
      <c r="K727" s="1"/>
    </row>
    <row r="728" ht="16.5" customHeight="1">
      <c r="B728" s="1"/>
      <c r="C728" s="1"/>
      <c r="D728" s="1"/>
      <c r="E728" s="1"/>
      <c r="F728" s="1"/>
      <c r="G728" s="1"/>
      <c r="H728" s="1"/>
      <c r="I728" s="1"/>
      <c r="K728" s="1"/>
    </row>
    <row r="729" ht="16.5" customHeight="1">
      <c r="B729" s="1"/>
      <c r="C729" s="1"/>
      <c r="D729" s="1"/>
      <c r="E729" s="1"/>
      <c r="F729" s="1"/>
      <c r="G729" s="1"/>
      <c r="H729" s="1"/>
      <c r="I729" s="1"/>
      <c r="K729" s="1"/>
    </row>
    <row r="730" ht="16.5" customHeight="1">
      <c r="B730" s="1"/>
      <c r="C730" s="1"/>
      <c r="D730" s="1"/>
      <c r="E730" s="1"/>
      <c r="F730" s="1"/>
      <c r="G730" s="1"/>
      <c r="H730" s="1"/>
      <c r="I730" s="1"/>
      <c r="K730" s="1"/>
    </row>
    <row r="731" ht="16.5" customHeight="1">
      <c r="B731" s="1"/>
      <c r="C731" s="1"/>
      <c r="D731" s="1"/>
      <c r="E731" s="1"/>
      <c r="F731" s="1"/>
      <c r="G731" s="1"/>
      <c r="H731" s="1"/>
      <c r="I731" s="1"/>
      <c r="K731" s="1"/>
    </row>
    <row r="732" ht="16.5" customHeight="1">
      <c r="B732" s="1"/>
      <c r="C732" s="1"/>
      <c r="D732" s="1"/>
      <c r="E732" s="1"/>
      <c r="F732" s="1"/>
      <c r="G732" s="1"/>
      <c r="H732" s="1"/>
      <c r="I732" s="1"/>
      <c r="K732" s="1"/>
    </row>
    <row r="733" ht="16.5" customHeight="1">
      <c r="B733" s="1"/>
      <c r="C733" s="1"/>
      <c r="D733" s="1"/>
      <c r="E733" s="1"/>
      <c r="F733" s="1"/>
      <c r="G733" s="1"/>
      <c r="H733" s="1"/>
      <c r="I733" s="1"/>
      <c r="K733" s="1"/>
    </row>
    <row r="734" ht="16.5" customHeight="1">
      <c r="B734" s="1"/>
      <c r="C734" s="1"/>
      <c r="D734" s="1"/>
      <c r="E734" s="1"/>
      <c r="F734" s="1"/>
      <c r="G734" s="1"/>
      <c r="H734" s="1"/>
      <c r="I734" s="1"/>
      <c r="K734" s="1"/>
    </row>
    <row r="735" ht="16.5" customHeight="1">
      <c r="B735" s="1"/>
      <c r="C735" s="1"/>
      <c r="D735" s="1"/>
      <c r="E735" s="1"/>
      <c r="F735" s="1"/>
      <c r="G735" s="1"/>
      <c r="H735" s="1"/>
      <c r="I735" s="1"/>
      <c r="K735" s="1"/>
    </row>
    <row r="736" ht="16.5" customHeight="1">
      <c r="B736" s="1"/>
      <c r="C736" s="1"/>
      <c r="D736" s="1"/>
      <c r="E736" s="1"/>
      <c r="F736" s="1"/>
      <c r="G736" s="1"/>
      <c r="H736" s="1"/>
      <c r="I736" s="1"/>
      <c r="K736" s="1"/>
    </row>
    <row r="737" ht="16.5" customHeight="1">
      <c r="B737" s="1"/>
      <c r="C737" s="1"/>
      <c r="D737" s="1"/>
      <c r="E737" s="1"/>
      <c r="F737" s="1"/>
      <c r="G737" s="1"/>
      <c r="H737" s="1"/>
      <c r="I737" s="1"/>
      <c r="K737" s="1"/>
    </row>
    <row r="738" ht="16.5" customHeight="1">
      <c r="B738" s="1"/>
      <c r="C738" s="1"/>
      <c r="D738" s="1"/>
      <c r="E738" s="1"/>
      <c r="F738" s="1"/>
      <c r="G738" s="1"/>
      <c r="H738" s="1"/>
      <c r="I738" s="1"/>
      <c r="K738" s="1"/>
    </row>
    <row r="739" ht="16.5" customHeight="1">
      <c r="B739" s="1"/>
      <c r="C739" s="1"/>
      <c r="D739" s="1"/>
      <c r="E739" s="1"/>
      <c r="F739" s="1"/>
      <c r="G739" s="1"/>
      <c r="H739" s="1"/>
      <c r="I739" s="1"/>
      <c r="K739" s="1"/>
    </row>
    <row r="740" ht="16.5" customHeight="1">
      <c r="B740" s="1"/>
      <c r="C740" s="1"/>
      <c r="D740" s="1"/>
      <c r="E740" s="1"/>
      <c r="F740" s="1"/>
      <c r="G740" s="1"/>
      <c r="H740" s="1"/>
      <c r="I740" s="1"/>
      <c r="K740" s="1"/>
    </row>
    <row r="741" ht="16.5" customHeight="1">
      <c r="B741" s="1"/>
      <c r="C741" s="1"/>
      <c r="D741" s="1"/>
      <c r="E741" s="1"/>
      <c r="F741" s="1"/>
      <c r="G741" s="1"/>
      <c r="H741" s="1"/>
      <c r="I741" s="1"/>
      <c r="K741" s="1"/>
    </row>
    <row r="742" ht="16.5" customHeight="1">
      <c r="B742" s="1"/>
      <c r="C742" s="1"/>
      <c r="D742" s="1"/>
      <c r="E742" s="1"/>
      <c r="F742" s="1"/>
      <c r="G742" s="1"/>
      <c r="H742" s="1"/>
      <c r="I742" s="1"/>
      <c r="K742" s="1"/>
    </row>
    <row r="743" ht="16.5" customHeight="1">
      <c r="B743" s="1"/>
      <c r="C743" s="1"/>
      <c r="D743" s="1"/>
      <c r="E743" s="1"/>
      <c r="F743" s="1"/>
      <c r="G743" s="1"/>
      <c r="H743" s="1"/>
      <c r="I743" s="1"/>
      <c r="K743" s="1"/>
    </row>
    <row r="744" ht="16.5" customHeight="1">
      <c r="B744" s="1"/>
      <c r="C744" s="1"/>
      <c r="D744" s="1"/>
      <c r="E744" s="1"/>
      <c r="F744" s="1"/>
      <c r="G744" s="1"/>
      <c r="H744" s="1"/>
      <c r="I744" s="1"/>
      <c r="K744" s="1"/>
    </row>
    <row r="745" ht="16.5" customHeight="1">
      <c r="B745" s="1"/>
      <c r="C745" s="1"/>
      <c r="D745" s="1"/>
      <c r="E745" s="1"/>
      <c r="F745" s="1"/>
      <c r="G745" s="1"/>
      <c r="H745" s="1"/>
      <c r="I745" s="1"/>
      <c r="K745" s="1"/>
    </row>
    <row r="746" ht="16.5" customHeight="1">
      <c r="B746" s="1"/>
      <c r="C746" s="1"/>
      <c r="D746" s="1"/>
      <c r="E746" s="1"/>
      <c r="F746" s="1"/>
      <c r="G746" s="1"/>
      <c r="H746" s="1"/>
      <c r="I746" s="1"/>
      <c r="K746" s="1"/>
    </row>
    <row r="747" ht="16.5" customHeight="1">
      <c r="B747" s="1"/>
      <c r="C747" s="1"/>
      <c r="D747" s="1"/>
      <c r="E747" s="1"/>
      <c r="F747" s="1"/>
      <c r="G747" s="1"/>
      <c r="H747" s="1"/>
      <c r="I747" s="1"/>
      <c r="K747" s="1"/>
    </row>
    <row r="748" ht="16.5" customHeight="1">
      <c r="B748" s="1"/>
      <c r="C748" s="1"/>
      <c r="D748" s="1"/>
      <c r="E748" s="1"/>
      <c r="F748" s="1"/>
      <c r="G748" s="1"/>
      <c r="H748" s="1"/>
      <c r="I748" s="1"/>
      <c r="K748" s="1"/>
    </row>
    <row r="749" ht="16.5" customHeight="1">
      <c r="B749" s="1"/>
      <c r="C749" s="1"/>
      <c r="D749" s="1"/>
      <c r="E749" s="1"/>
      <c r="F749" s="1"/>
      <c r="G749" s="1"/>
      <c r="H749" s="1"/>
      <c r="I749" s="1"/>
      <c r="K749" s="1"/>
    </row>
    <row r="750" ht="16.5" customHeight="1">
      <c r="B750" s="1"/>
      <c r="C750" s="1"/>
      <c r="D750" s="1"/>
      <c r="E750" s="1"/>
      <c r="F750" s="1"/>
      <c r="G750" s="1"/>
      <c r="H750" s="1"/>
      <c r="I750" s="1"/>
      <c r="K750" s="1"/>
    </row>
    <row r="751" ht="16.5" customHeight="1">
      <c r="B751" s="1"/>
      <c r="C751" s="1"/>
      <c r="D751" s="1"/>
      <c r="E751" s="1"/>
      <c r="F751" s="1"/>
      <c r="G751" s="1"/>
      <c r="H751" s="1"/>
      <c r="I751" s="1"/>
      <c r="K751" s="1"/>
    </row>
    <row r="752" ht="16.5" customHeight="1">
      <c r="B752" s="1"/>
      <c r="C752" s="1"/>
      <c r="D752" s="1"/>
      <c r="E752" s="1"/>
      <c r="F752" s="1"/>
      <c r="G752" s="1"/>
      <c r="H752" s="1"/>
      <c r="I752" s="1"/>
      <c r="K752" s="1"/>
    </row>
    <row r="753" ht="16.5" customHeight="1">
      <c r="B753" s="1"/>
      <c r="C753" s="1"/>
      <c r="D753" s="1"/>
      <c r="E753" s="1"/>
      <c r="F753" s="1"/>
      <c r="G753" s="1"/>
      <c r="H753" s="1"/>
      <c r="I753" s="1"/>
      <c r="K753" s="1"/>
    </row>
    <row r="754" ht="16.5" customHeight="1">
      <c r="B754" s="1"/>
      <c r="C754" s="1"/>
      <c r="D754" s="1"/>
      <c r="E754" s="1"/>
      <c r="F754" s="1"/>
      <c r="G754" s="1"/>
      <c r="H754" s="1"/>
      <c r="I754" s="1"/>
      <c r="K754" s="1"/>
    </row>
    <row r="755" ht="16.5" customHeight="1">
      <c r="B755" s="1"/>
      <c r="C755" s="1"/>
      <c r="D755" s="1"/>
      <c r="E755" s="1"/>
      <c r="F755" s="1"/>
      <c r="G755" s="1"/>
      <c r="H755" s="1"/>
      <c r="I755" s="1"/>
      <c r="K755" s="1"/>
    </row>
    <row r="756" ht="16.5" customHeight="1">
      <c r="B756" s="1"/>
      <c r="C756" s="1"/>
      <c r="D756" s="1"/>
      <c r="E756" s="1"/>
      <c r="F756" s="1"/>
      <c r="G756" s="1"/>
      <c r="H756" s="1"/>
      <c r="I756" s="1"/>
      <c r="K756" s="1"/>
    </row>
    <row r="757" ht="16.5" customHeight="1">
      <c r="B757" s="1"/>
      <c r="C757" s="1"/>
      <c r="D757" s="1"/>
      <c r="E757" s="1"/>
      <c r="F757" s="1"/>
      <c r="G757" s="1"/>
      <c r="H757" s="1"/>
      <c r="I757" s="1"/>
      <c r="K757" s="1"/>
    </row>
    <row r="758" ht="16.5" customHeight="1">
      <c r="B758" s="1"/>
      <c r="C758" s="1"/>
      <c r="D758" s="1"/>
      <c r="E758" s="1"/>
      <c r="F758" s="1"/>
      <c r="G758" s="1"/>
      <c r="H758" s="1"/>
      <c r="I758" s="1"/>
      <c r="K758" s="1"/>
    </row>
    <row r="759" ht="16.5" customHeight="1">
      <c r="B759" s="1"/>
      <c r="C759" s="1"/>
      <c r="D759" s="1"/>
      <c r="E759" s="1"/>
      <c r="F759" s="1"/>
      <c r="G759" s="1"/>
      <c r="H759" s="1"/>
      <c r="I759" s="1"/>
      <c r="K759" s="1"/>
    </row>
    <row r="760" ht="16.5" customHeight="1">
      <c r="B760" s="1"/>
      <c r="C760" s="1"/>
      <c r="D760" s="1"/>
      <c r="E760" s="1"/>
      <c r="F760" s="1"/>
      <c r="G760" s="1"/>
      <c r="H760" s="1"/>
      <c r="I760" s="1"/>
      <c r="K760" s="1"/>
    </row>
    <row r="761" ht="16.5" customHeight="1">
      <c r="B761" s="1"/>
      <c r="C761" s="1"/>
      <c r="D761" s="1"/>
      <c r="E761" s="1"/>
      <c r="F761" s="1"/>
      <c r="G761" s="1"/>
      <c r="H761" s="1"/>
      <c r="I761" s="1"/>
      <c r="K761" s="1"/>
    </row>
    <row r="762" ht="16.5" customHeight="1">
      <c r="B762" s="1"/>
      <c r="C762" s="1"/>
      <c r="D762" s="1"/>
      <c r="E762" s="1"/>
      <c r="F762" s="1"/>
      <c r="G762" s="1"/>
      <c r="H762" s="1"/>
      <c r="I762" s="1"/>
      <c r="K762" s="1"/>
    </row>
    <row r="763" ht="16.5" customHeight="1">
      <c r="B763" s="1"/>
      <c r="C763" s="1"/>
      <c r="D763" s="1"/>
      <c r="E763" s="1"/>
      <c r="F763" s="1"/>
      <c r="G763" s="1"/>
      <c r="H763" s="1"/>
      <c r="I763" s="1"/>
      <c r="K763" s="1"/>
    </row>
    <row r="764" ht="16.5" customHeight="1">
      <c r="B764" s="1"/>
      <c r="C764" s="1"/>
      <c r="D764" s="1"/>
      <c r="E764" s="1"/>
      <c r="F764" s="1"/>
      <c r="G764" s="1"/>
      <c r="H764" s="1"/>
      <c r="I764" s="1"/>
      <c r="K764" s="1"/>
    </row>
    <row r="765" ht="16.5" customHeight="1">
      <c r="B765" s="1"/>
      <c r="C765" s="1"/>
      <c r="D765" s="1"/>
      <c r="E765" s="1"/>
      <c r="F765" s="1"/>
      <c r="G765" s="1"/>
      <c r="H765" s="1"/>
      <c r="I765" s="1"/>
      <c r="K765" s="1"/>
    </row>
    <row r="766" ht="16.5" customHeight="1">
      <c r="B766" s="1"/>
      <c r="C766" s="1"/>
      <c r="D766" s="1"/>
      <c r="E766" s="1"/>
      <c r="F766" s="1"/>
      <c r="G766" s="1"/>
      <c r="H766" s="1"/>
      <c r="I766" s="1"/>
      <c r="K766" s="1"/>
    </row>
    <row r="767" ht="16.5" customHeight="1">
      <c r="B767" s="1"/>
      <c r="C767" s="1"/>
      <c r="D767" s="1"/>
      <c r="E767" s="1"/>
      <c r="F767" s="1"/>
      <c r="G767" s="1"/>
      <c r="H767" s="1"/>
      <c r="I767" s="1"/>
      <c r="K767" s="1"/>
    </row>
    <row r="768" ht="16.5" customHeight="1">
      <c r="B768" s="1"/>
      <c r="C768" s="1"/>
      <c r="D768" s="1"/>
      <c r="E768" s="1"/>
      <c r="F768" s="1"/>
      <c r="G768" s="1"/>
      <c r="H768" s="1"/>
      <c r="I768" s="1"/>
      <c r="K768" s="1"/>
    </row>
    <row r="769" ht="16.5" customHeight="1">
      <c r="B769" s="1"/>
      <c r="C769" s="1"/>
      <c r="D769" s="1"/>
      <c r="E769" s="1"/>
      <c r="F769" s="1"/>
      <c r="G769" s="1"/>
      <c r="H769" s="1"/>
      <c r="I769" s="1"/>
      <c r="K769" s="1"/>
    </row>
    <row r="770" ht="16.5" customHeight="1">
      <c r="B770" s="1"/>
      <c r="C770" s="1"/>
      <c r="D770" s="1"/>
      <c r="E770" s="1"/>
      <c r="F770" s="1"/>
      <c r="G770" s="1"/>
      <c r="H770" s="1"/>
      <c r="I770" s="1"/>
      <c r="K770" s="1"/>
    </row>
    <row r="771" ht="16.5" customHeight="1">
      <c r="B771" s="1"/>
      <c r="C771" s="1"/>
      <c r="D771" s="1"/>
      <c r="E771" s="1"/>
      <c r="F771" s="1"/>
      <c r="G771" s="1"/>
      <c r="H771" s="1"/>
      <c r="I771" s="1"/>
      <c r="K771" s="1"/>
    </row>
    <row r="772" ht="16.5" customHeight="1">
      <c r="B772" s="1"/>
      <c r="C772" s="1"/>
      <c r="D772" s="1"/>
      <c r="E772" s="1"/>
      <c r="F772" s="1"/>
      <c r="G772" s="1"/>
      <c r="H772" s="1"/>
      <c r="I772" s="1"/>
      <c r="K772" s="1"/>
    </row>
    <row r="773" ht="16.5" customHeight="1">
      <c r="B773" s="1"/>
      <c r="C773" s="1"/>
      <c r="D773" s="1"/>
      <c r="E773" s="1"/>
      <c r="F773" s="1"/>
      <c r="G773" s="1"/>
      <c r="H773" s="1"/>
      <c r="I773" s="1"/>
      <c r="K773" s="1"/>
    </row>
    <row r="774" ht="16.5" customHeight="1">
      <c r="B774" s="1"/>
      <c r="C774" s="1"/>
      <c r="D774" s="1"/>
      <c r="E774" s="1"/>
      <c r="F774" s="1"/>
      <c r="G774" s="1"/>
      <c r="H774" s="1"/>
      <c r="I774" s="1"/>
      <c r="K774" s="1"/>
    </row>
    <row r="775" ht="16.5" customHeight="1">
      <c r="B775" s="1"/>
      <c r="C775" s="1"/>
      <c r="D775" s="1"/>
      <c r="E775" s="1"/>
      <c r="F775" s="1"/>
      <c r="G775" s="1"/>
      <c r="H775" s="1"/>
      <c r="I775" s="1"/>
      <c r="K775" s="1"/>
    </row>
    <row r="776" ht="16.5" customHeight="1">
      <c r="B776" s="1"/>
      <c r="C776" s="1"/>
      <c r="D776" s="1"/>
      <c r="E776" s="1"/>
      <c r="F776" s="1"/>
      <c r="G776" s="1"/>
      <c r="H776" s="1"/>
      <c r="I776" s="1"/>
      <c r="K776" s="1"/>
    </row>
    <row r="777" ht="16.5" customHeight="1">
      <c r="B777" s="1"/>
      <c r="C777" s="1"/>
      <c r="D777" s="1"/>
      <c r="E777" s="1"/>
      <c r="F777" s="1"/>
      <c r="G777" s="1"/>
      <c r="H777" s="1"/>
      <c r="I777" s="1"/>
      <c r="K777" s="1"/>
    </row>
    <row r="778" ht="16.5" customHeight="1">
      <c r="B778" s="1"/>
      <c r="C778" s="1"/>
      <c r="D778" s="1"/>
      <c r="E778" s="1"/>
      <c r="F778" s="1"/>
      <c r="G778" s="1"/>
      <c r="H778" s="1"/>
      <c r="I778" s="1"/>
      <c r="K778" s="1"/>
    </row>
    <row r="779" ht="16.5" customHeight="1">
      <c r="B779" s="1"/>
      <c r="C779" s="1"/>
      <c r="D779" s="1"/>
      <c r="E779" s="1"/>
      <c r="F779" s="1"/>
      <c r="G779" s="1"/>
      <c r="H779" s="1"/>
      <c r="I779" s="1"/>
      <c r="K779" s="1"/>
    </row>
    <row r="780" ht="16.5" customHeight="1">
      <c r="B780" s="1"/>
      <c r="C780" s="1"/>
      <c r="D780" s="1"/>
      <c r="E780" s="1"/>
      <c r="F780" s="1"/>
      <c r="G780" s="1"/>
      <c r="H780" s="1"/>
      <c r="I780" s="1"/>
      <c r="K780" s="1"/>
    </row>
    <row r="781" ht="16.5" customHeight="1">
      <c r="B781" s="1"/>
      <c r="C781" s="1"/>
      <c r="D781" s="1"/>
      <c r="E781" s="1"/>
      <c r="F781" s="1"/>
      <c r="G781" s="1"/>
      <c r="H781" s="1"/>
      <c r="I781" s="1"/>
      <c r="K781" s="1"/>
    </row>
    <row r="782" ht="16.5" customHeight="1">
      <c r="B782" s="1"/>
      <c r="C782" s="1"/>
      <c r="D782" s="1"/>
      <c r="E782" s="1"/>
      <c r="F782" s="1"/>
      <c r="G782" s="1"/>
      <c r="H782" s="1"/>
      <c r="I782" s="1"/>
      <c r="K782" s="1"/>
    </row>
    <row r="783" ht="16.5" customHeight="1">
      <c r="B783" s="1"/>
      <c r="C783" s="1"/>
      <c r="D783" s="1"/>
      <c r="E783" s="1"/>
      <c r="F783" s="1"/>
      <c r="G783" s="1"/>
      <c r="H783" s="1"/>
      <c r="I783" s="1"/>
      <c r="K783" s="1"/>
    </row>
    <row r="784" ht="16.5" customHeight="1">
      <c r="B784" s="1"/>
      <c r="C784" s="1"/>
      <c r="D784" s="1"/>
      <c r="E784" s="1"/>
      <c r="F784" s="1"/>
      <c r="G784" s="1"/>
      <c r="H784" s="1"/>
      <c r="I784" s="1"/>
      <c r="K784" s="1"/>
    </row>
    <row r="785" ht="16.5" customHeight="1">
      <c r="B785" s="1"/>
      <c r="C785" s="1"/>
      <c r="D785" s="1"/>
      <c r="E785" s="1"/>
      <c r="F785" s="1"/>
      <c r="G785" s="1"/>
      <c r="H785" s="1"/>
      <c r="I785" s="1"/>
      <c r="K785" s="1"/>
    </row>
    <row r="786" ht="16.5" customHeight="1">
      <c r="B786" s="1"/>
      <c r="C786" s="1"/>
      <c r="D786" s="1"/>
      <c r="E786" s="1"/>
      <c r="F786" s="1"/>
      <c r="G786" s="1"/>
      <c r="H786" s="1"/>
      <c r="I786" s="1"/>
      <c r="K786" s="1"/>
    </row>
    <row r="787" ht="16.5" customHeight="1">
      <c r="B787" s="1"/>
      <c r="C787" s="1"/>
      <c r="D787" s="1"/>
      <c r="E787" s="1"/>
      <c r="F787" s="1"/>
      <c r="G787" s="1"/>
      <c r="H787" s="1"/>
      <c r="I787" s="1"/>
      <c r="K787" s="1"/>
    </row>
    <row r="788" ht="16.5" customHeight="1">
      <c r="B788" s="1"/>
      <c r="C788" s="1"/>
      <c r="D788" s="1"/>
      <c r="E788" s="1"/>
      <c r="F788" s="1"/>
      <c r="G788" s="1"/>
      <c r="H788" s="1"/>
      <c r="I788" s="1"/>
      <c r="K788" s="1"/>
    </row>
    <row r="789" ht="16.5" customHeight="1">
      <c r="B789" s="1"/>
      <c r="C789" s="1"/>
      <c r="D789" s="1"/>
      <c r="E789" s="1"/>
      <c r="F789" s="1"/>
      <c r="G789" s="1"/>
      <c r="H789" s="1"/>
      <c r="I789" s="1"/>
      <c r="K789" s="1"/>
    </row>
    <row r="790" ht="16.5" customHeight="1">
      <c r="B790" s="1"/>
      <c r="C790" s="1"/>
      <c r="D790" s="1"/>
      <c r="E790" s="1"/>
      <c r="F790" s="1"/>
      <c r="G790" s="1"/>
      <c r="H790" s="1"/>
      <c r="I790" s="1"/>
      <c r="K790" s="1"/>
    </row>
    <row r="791" ht="16.5" customHeight="1">
      <c r="B791" s="1"/>
      <c r="C791" s="1"/>
      <c r="D791" s="1"/>
      <c r="E791" s="1"/>
      <c r="F791" s="1"/>
      <c r="G791" s="1"/>
      <c r="H791" s="1"/>
      <c r="I791" s="1"/>
      <c r="K791" s="1"/>
    </row>
    <row r="792" ht="16.5" customHeight="1">
      <c r="B792" s="1"/>
      <c r="C792" s="1"/>
      <c r="D792" s="1"/>
      <c r="E792" s="1"/>
      <c r="F792" s="1"/>
      <c r="G792" s="1"/>
      <c r="H792" s="1"/>
      <c r="I792" s="1"/>
      <c r="K792" s="1"/>
    </row>
    <row r="793" ht="16.5" customHeight="1">
      <c r="B793" s="1"/>
      <c r="C793" s="1"/>
      <c r="D793" s="1"/>
      <c r="E793" s="1"/>
      <c r="F793" s="1"/>
      <c r="G793" s="1"/>
      <c r="H793" s="1"/>
      <c r="I793" s="1"/>
      <c r="K793" s="1"/>
    </row>
    <row r="794" ht="16.5" customHeight="1">
      <c r="B794" s="1"/>
      <c r="C794" s="1"/>
      <c r="D794" s="1"/>
      <c r="E794" s="1"/>
      <c r="F794" s="1"/>
      <c r="G794" s="1"/>
      <c r="H794" s="1"/>
      <c r="I794" s="1"/>
      <c r="K794" s="1"/>
    </row>
    <row r="795" ht="16.5" customHeight="1">
      <c r="B795" s="1"/>
      <c r="C795" s="1"/>
      <c r="D795" s="1"/>
      <c r="E795" s="1"/>
      <c r="F795" s="1"/>
      <c r="G795" s="1"/>
      <c r="H795" s="1"/>
      <c r="I795" s="1"/>
      <c r="K795" s="1"/>
    </row>
    <row r="796" ht="16.5" customHeight="1">
      <c r="B796" s="1"/>
      <c r="C796" s="1"/>
      <c r="D796" s="1"/>
      <c r="E796" s="1"/>
      <c r="F796" s="1"/>
      <c r="G796" s="1"/>
      <c r="H796" s="1"/>
      <c r="I796" s="1"/>
      <c r="K796" s="1"/>
    </row>
    <row r="797" ht="16.5" customHeight="1">
      <c r="B797" s="1"/>
      <c r="C797" s="1"/>
      <c r="D797" s="1"/>
      <c r="E797" s="1"/>
      <c r="F797" s="1"/>
      <c r="G797" s="1"/>
      <c r="H797" s="1"/>
      <c r="I797" s="1"/>
      <c r="K797" s="1"/>
    </row>
    <row r="798" ht="16.5" customHeight="1">
      <c r="B798" s="1"/>
      <c r="C798" s="1"/>
      <c r="D798" s="1"/>
      <c r="E798" s="1"/>
      <c r="F798" s="1"/>
      <c r="G798" s="1"/>
      <c r="H798" s="1"/>
      <c r="I798" s="1"/>
      <c r="K798" s="1"/>
    </row>
    <row r="799" ht="16.5" customHeight="1">
      <c r="B799" s="1"/>
      <c r="C799" s="1"/>
      <c r="D799" s="1"/>
      <c r="E799" s="1"/>
      <c r="F799" s="1"/>
      <c r="G799" s="1"/>
      <c r="H799" s="1"/>
      <c r="I799" s="1"/>
      <c r="K799" s="1"/>
    </row>
    <row r="800" ht="16.5" customHeight="1">
      <c r="B800" s="1"/>
      <c r="C800" s="1"/>
      <c r="D800" s="1"/>
      <c r="E800" s="1"/>
      <c r="F800" s="1"/>
      <c r="G800" s="1"/>
      <c r="H800" s="1"/>
      <c r="I800" s="1"/>
      <c r="K800" s="1"/>
    </row>
    <row r="801" ht="16.5" customHeight="1">
      <c r="B801" s="1"/>
      <c r="C801" s="1"/>
      <c r="D801" s="1"/>
      <c r="E801" s="1"/>
      <c r="F801" s="1"/>
      <c r="G801" s="1"/>
      <c r="H801" s="1"/>
      <c r="I801" s="1"/>
      <c r="K801" s="1"/>
    </row>
    <row r="802" ht="16.5" customHeight="1">
      <c r="B802" s="1"/>
      <c r="C802" s="1"/>
      <c r="D802" s="1"/>
      <c r="E802" s="1"/>
      <c r="F802" s="1"/>
      <c r="G802" s="1"/>
      <c r="H802" s="1"/>
      <c r="I802" s="1"/>
      <c r="K802" s="1"/>
    </row>
    <row r="803" ht="16.5" customHeight="1">
      <c r="B803" s="1"/>
      <c r="C803" s="1"/>
      <c r="D803" s="1"/>
      <c r="E803" s="1"/>
      <c r="F803" s="1"/>
      <c r="G803" s="1"/>
      <c r="H803" s="1"/>
      <c r="I803" s="1"/>
      <c r="K803" s="1"/>
    </row>
    <row r="804" ht="16.5" customHeight="1">
      <c r="B804" s="1"/>
      <c r="C804" s="1"/>
      <c r="D804" s="1"/>
      <c r="E804" s="1"/>
      <c r="F804" s="1"/>
      <c r="G804" s="1"/>
      <c r="H804" s="1"/>
      <c r="I804" s="1"/>
      <c r="K804" s="1"/>
    </row>
    <row r="805" ht="16.5" customHeight="1">
      <c r="B805" s="1"/>
      <c r="C805" s="1"/>
      <c r="D805" s="1"/>
      <c r="E805" s="1"/>
      <c r="F805" s="1"/>
      <c r="G805" s="1"/>
      <c r="H805" s="1"/>
      <c r="I805" s="1"/>
      <c r="K805" s="1"/>
    </row>
    <row r="806" ht="16.5" customHeight="1">
      <c r="B806" s="1"/>
      <c r="C806" s="1"/>
      <c r="D806" s="1"/>
      <c r="E806" s="1"/>
      <c r="F806" s="1"/>
      <c r="G806" s="1"/>
      <c r="H806" s="1"/>
      <c r="I806" s="1"/>
      <c r="K806" s="1"/>
    </row>
    <row r="807" ht="16.5" customHeight="1">
      <c r="B807" s="1"/>
      <c r="C807" s="1"/>
      <c r="D807" s="1"/>
      <c r="E807" s="1"/>
      <c r="F807" s="1"/>
      <c r="G807" s="1"/>
      <c r="H807" s="1"/>
      <c r="I807" s="1"/>
      <c r="K807" s="1"/>
    </row>
    <row r="808" ht="16.5" customHeight="1">
      <c r="B808" s="1"/>
      <c r="C808" s="1"/>
      <c r="D808" s="1"/>
      <c r="E808" s="1"/>
      <c r="F808" s="1"/>
      <c r="G808" s="1"/>
      <c r="H808" s="1"/>
      <c r="I808" s="1"/>
      <c r="K808" s="1"/>
    </row>
    <row r="809" ht="16.5" customHeight="1">
      <c r="B809" s="1"/>
      <c r="C809" s="1"/>
      <c r="D809" s="1"/>
      <c r="E809" s="1"/>
      <c r="F809" s="1"/>
      <c r="G809" s="1"/>
      <c r="H809" s="1"/>
      <c r="I809" s="1"/>
      <c r="K809" s="1"/>
    </row>
    <row r="810" ht="16.5" customHeight="1">
      <c r="B810" s="1"/>
      <c r="C810" s="1"/>
      <c r="D810" s="1"/>
      <c r="E810" s="1"/>
      <c r="F810" s="1"/>
      <c r="G810" s="1"/>
      <c r="H810" s="1"/>
      <c r="I810" s="1"/>
      <c r="K810" s="1"/>
    </row>
    <row r="811" ht="16.5" customHeight="1">
      <c r="B811" s="1"/>
      <c r="C811" s="1"/>
      <c r="D811" s="1"/>
      <c r="E811" s="1"/>
      <c r="F811" s="1"/>
      <c r="G811" s="1"/>
      <c r="H811" s="1"/>
      <c r="I811" s="1"/>
      <c r="K811" s="1"/>
    </row>
    <row r="812" ht="16.5" customHeight="1">
      <c r="B812" s="1"/>
      <c r="C812" s="1"/>
      <c r="D812" s="1"/>
      <c r="E812" s="1"/>
      <c r="F812" s="1"/>
      <c r="G812" s="1"/>
      <c r="H812" s="1"/>
      <c r="I812" s="1"/>
      <c r="K812" s="1"/>
    </row>
    <row r="813" ht="16.5" customHeight="1">
      <c r="B813" s="1"/>
      <c r="C813" s="1"/>
      <c r="D813" s="1"/>
      <c r="E813" s="1"/>
      <c r="F813" s="1"/>
      <c r="G813" s="1"/>
      <c r="H813" s="1"/>
      <c r="I813" s="1"/>
      <c r="K813" s="1"/>
    </row>
    <row r="814" ht="16.5" customHeight="1">
      <c r="B814" s="1"/>
      <c r="C814" s="1"/>
      <c r="D814" s="1"/>
      <c r="E814" s="1"/>
      <c r="F814" s="1"/>
      <c r="G814" s="1"/>
      <c r="H814" s="1"/>
      <c r="I814" s="1"/>
      <c r="K814" s="1"/>
    </row>
    <row r="815" ht="16.5" customHeight="1">
      <c r="B815" s="1"/>
      <c r="C815" s="1"/>
      <c r="D815" s="1"/>
      <c r="E815" s="1"/>
      <c r="F815" s="1"/>
      <c r="G815" s="1"/>
      <c r="H815" s="1"/>
      <c r="I815" s="1"/>
      <c r="K815" s="1"/>
    </row>
    <row r="816" ht="16.5" customHeight="1">
      <c r="B816" s="1"/>
      <c r="C816" s="1"/>
      <c r="D816" s="1"/>
      <c r="E816" s="1"/>
      <c r="F816" s="1"/>
      <c r="G816" s="1"/>
      <c r="H816" s="1"/>
      <c r="I816" s="1"/>
      <c r="K816" s="1"/>
    </row>
    <row r="817" ht="16.5" customHeight="1">
      <c r="B817" s="1"/>
      <c r="C817" s="1"/>
      <c r="D817" s="1"/>
      <c r="E817" s="1"/>
      <c r="F817" s="1"/>
      <c r="G817" s="1"/>
      <c r="H817" s="1"/>
      <c r="I817" s="1"/>
      <c r="K817" s="1"/>
    </row>
    <row r="818" ht="16.5" customHeight="1">
      <c r="B818" s="1"/>
      <c r="C818" s="1"/>
      <c r="D818" s="1"/>
      <c r="E818" s="1"/>
      <c r="F818" s="1"/>
      <c r="G818" s="1"/>
      <c r="H818" s="1"/>
      <c r="I818" s="1"/>
      <c r="K818" s="1"/>
    </row>
    <row r="819" ht="16.5" customHeight="1">
      <c r="B819" s="1"/>
      <c r="C819" s="1"/>
      <c r="D819" s="1"/>
      <c r="E819" s="1"/>
      <c r="F819" s="1"/>
      <c r="G819" s="1"/>
      <c r="H819" s="1"/>
      <c r="I819" s="1"/>
      <c r="K819" s="1"/>
    </row>
    <row r="820" ht="16.5" customHeight="1">
      <c r="B820" s="1"/>
      <c r="C820" s="1"/>
      <c r="D820" s="1"/>
      <c r="E820" s="1"/>
      <c r="F820" s="1"/>
      <c r="G820" s="1"/>
      <c r="H820" s="1"/>
      <c r="I820" s="1"/>
      <c r="K820" s="1"/>
    </row>
    <row r="821" ht="16.5" customHeight="1">
      <c r="B821" s="1"/>
      <c r="C821" s="1"/>
      <c r="D821" s="1"/>
      <c r="E821" s="1"/>
      <c r="F821" s="1"/>
      <c r="G821" s="1"/>
      <c r="H821" s="1"/>
      <c r="I821" s="1"/>
      <c r="K821" s="1"/>
    </row>
    <row r="822" ht="16.5" customHeight="1">
      <c r="B822" s="1"/>
      <c r="C822" s="1"/>
      <c r="D822" s="1"/>
      <c r="E822" s="1"/>
      <c r="F822" s="1"/>
      <c r="G822" s="1"/>
      <c r="H822" s="1"/>
      <c r="I822" s="1"/>
      <c r="K822" s="1"/>
    </row>
    <row r="823" ht="16.5" customHeight="1">
      <c r="B823" s="1"/>
      <c r="C823" s="1"/>
      <c r="D823" s="1"/>
      <c r="E823" s="1"/>
      <c r="F823" s="1"/>
      <c r="G823" s="1"/>
      <c r="H823" s="1"/>
      <c r="I823" s="1"/>
      <c r="K823" s="1"/>
    </row>
    <row r="824" ht="16.5" customHeight="1">
      <c r="B824" s="1"/>
      <c r="C824" s="1"/>
      <c r="D824" s="1"/>
      <c r="E824" s="1"/>
      <c r="F824" s="1"/>
      <c r="G824" s="1"/>
      <c r="H824" s="1"/>
      <c r="I824" s="1"/>
      <c r="K824" s="1"/>
    </row>
    <row r="825" ht="16.5" customHeight="1">
      <c r="B825" s="1"/>
      <c r="C825" s="1"/>
      <c r="D825" s="1"/>
      <c r="E825" s="1"/>
      <c r="F825" s="1"/>
      <c r="G825" s="1"/>
      <c r="H825" s="1"/>
      <c r="I825" s="1"/>
      <c r="K825" s="1"/>
    </row>
    <row r="826" ht="16.5" customHeight="1">
      <c r="B826" s="1"/>
      <c r="C826" s="1"/>
      <c r="D826" s="1"/>
      <c r="E826" s="1"/>
      <c r="F826" s="1"/>
      <c r="G826" s="1"/>
      <c r="H826" s="1"/>
      <c r="I826" s="1"/>
      <c r="K826" s="1"/>
    </row>
    <row r="827" ht="16.5" customHeight="1">
      <c r="B827" s="1"/>
      <c r="C827" s="1"/>
      <c r="D827" s="1"/>
      <c r="E827" s="1"/>
      <c r="F827" s="1"/>
      <c r="G827" s="1"/>
      <c r="H827" s="1"/>
      <c r="I827" s="1"/>
      <c r="K827" s="1"/>
    </row>
    <row r="828" ht="16.5" customHeight="1">
      <c r="B828" s="1"/>
      <c r="C828" s="1"/>
      <c r="D828" s="1"/>
      <c r="E828" s="1"/>
      <c r="F828" s="1"/>
      <c r="G828" s="1"/>
      <c r="H828" s="1"/>
      <c r="I828" s="1"/>
      <c r="K828" s="1"/>
    </row>
    <row r="829" ht="16.5" customHeight="1">
      <c r="B829" s="1"/>
      <c r="C829" s="1"/>
      <c r="D829" s="1"/>
      <c r="E829" s="1"/>
      <c r="F829" s="1"/>
      <c r="G829" s="1"/>
      <c r="H829" s="1"/>
      <c r="I829" s="1"/>
      <c r="K829" s="1"/>
    </row>
    <row r="830" ht="16.5" customHeight="1">
      <c r="B830" s="1"/>
      <c r="C830" s="1"/>
      <c r="D830" s="1"/>
      <c r="E830" s="1"/>
      <c r="F830" s="1"/>
      <c r="G830" s="1"/>
      <c r="H830" s="1"/>
      <c r="I830" s="1"/>
      <c r="K830" s="1"/>
    </row>
    <row r="831" ht="16.5" customHeight="1">
      <c r="B831" s="1"/>
      <c r="C831" s="1"/>
      <c r="D831" s="1"/>
      <c r="E831" s="1"/>
      <c r="F831" s="1"/>
      <c r="G831" s="1"/>
      <c r="H831" s="1"/>
      <c r="I831" s="1"/>
      <c r="K831" s="1"/>
    </row>
    <row r="832" ht="16.5" customHeight="1">
      <c r="B832" s="1"/>
      <c r="C832" s="1"/>
      <c r="D832" s="1"/>
      <c r="E832" s="1"/>
      <c r="F832" s="1"/>
      <c r="G832" s="1"/>
      <c r="H832" s="1"/>
      <c r="I832" s="1"/>
      <c r="K832" s="1"/>
    </row>
    <row r="833" ht="16.5" customHeight="1">
      <c r="B833" s="1"/>
      <c r="C833" s="1"/>
      <c r="D833" s="1"/>
      <c r="E833" s="1"/>
      <c r="F833" s="1"/>
      <c r="G833" s="1"/>
      <c r="H833" s="1"/>
      <c r="I833" s="1"/>
      <c r="K833" s="1"/>
    </row>
    <row r="834" ht="16.5" customHeight="1">
      <c r="B834" s="1"/>
      <c r="C834" s="1"/>
      <c r="D834" s="1"/>
      <c r="E834" s="1"/>
      <c r="F834" s="1"/>
      <c r="G834" s="1"/>
      <c r="H834" s="1"/>
      <c r="I834" s="1"/>
      <c r="K834" s="1"/>
    </row>
    <row r="835" ht="16.5" customHeight="1">
      <c r="B835" s="1"/>
      <c r="C835" s="1"/>
      <c r="D835" s="1"/>
      <c r="E835" s="1"/>
      <c r="F835" s="1"/>
      <c r="G835" s="1"/>
      <c r="H835" s="1"/>
      <c r="I835" s="1"/>
      <c r="K835" s="1"/>
    </row>
    <row r="836" ht="16.5" customHeight="1">
      <c r="B836" s="1"/>
      <c r="C836" s="1"/>
      <c r="D836" s="1"/>
      <c r="E836" s="1"/>
      <c r="F836" s="1"/>
      <c r="G836" s="1"/>
      <c r="H836" s="1"/>
      <c r="I836" s="1"/>
      <c r="K836" s="1"/>
    </row>
    <row r="837" ht="16.5" customHeight="1">
      <c r="B837" s="1"/>
      <c r="C837" s="1"/>
      <c r="D837" s="1"/>
      <c r="E837" s="1"/>
      <c r="F837" s="1"/>
      <c r="G837" s="1"/>
      <c r="H837" s="1"/>
      <c r="I837" s="1"/>
      <c r="K837" s="1"/>
    </row>
    <row r="838" ht="16.5" customHeight="1">
      <c r="B838" s="1"/>
      <c r="C838" s="1"/>
      <c r="D838" s="1"/>
      <c r="E838" s="1"/>
      <c r="F838" s="1"/>
      <c r="G838" s="1"/>
      <c r="H838" s="1"/>
      <c r="I838" s="1"/>
      <c r="K838" s="1"/>
    </row>
    <row r="839" ht="16.5" customHeight="1">
      <c r="B839" s="1"/>
      <c r="C839" s="1"/>
      <c r="D839" s="1"/>
      <c r="E839" s="1"/>
      <c r="F839" s="1"/>
      <c r="G839" s="1"/>
      <c r="H839" s="1"/>
      <c r="I839" s="1"/>
      <c r="K839" s="1"/>
    </row>
    <row r="840" ht="16.5" customHeight="1">
      <c r="B840" s="1"/>
      <c r="C840" s="1"/>
      <c r="D840" s="1"/>
      <c r="E840" s="1"/>
      <c r="F840" s="1"/>
      <c r="G840" s="1"/>
      <c r="H840" s="1"/>
      <c r="I840" s="1"/>
      <c r="K840" s="1"/>
    </row>
    <row r="841" ht="16.5" customHeight="1">
      <c r="B841" s="1"/>
      <c r="C841" s="1"/>
      <c r="D841" s="1"/>
      <c r="E841" s="1"/>
      <c r="F841" s="1"/>
      <c r="G841" s="1"/>
      <c r="H841" s="1"/>
      <c r="I841" s="1"/>
      <c r="K841" s="1"/>
    </row>
    <row r="842" ht="16.5" customHeight="1">
      <c r="B842" s="1"/>
      <c r="C842" s="1"/>
      <c r="D842" s="1"/>
      <c r="E842" s="1"/>
      <c r="F842" s="1"/>
      <c r="G842" s="1"/>
      <c r="H842" s="1"/>
      <c r="I842" s="1"/>
      <c r="K842" s="1"/>
    </row>
    <row r="843" ht="16.5" customHeight="1">
      <c r="B843" s="1"/>
      <c r="C843" s="1"/>
      <c r="D843" s="1"/>
      <c r="E843" s="1"/>
      <c r="F843" s="1"/>
      <c r="G843" s="1"/>
      <c r="H843" s="1"/>
      <c r="I843" s="1"/>
      <c r="K843" s="1"/>
    </row>
    <row r="844" ht="16.5" customHeight="1">
      <c r="B844" s="1"/>
      <c r="C844" s="1"/>
      <c r="D844" s="1"/>
      <c r="E844" s="1"/>
      <c r="F844" s="1"/>
      <c r="G844" s="1"/>
      <c r="H844" s="1"/>
      <c r="I844" s="1"/>
      <c r="K844" s="1"/>
    </row>
    <row r="845" ht="16.5" customHeight="1">
      <c r="B845" s="1"/>
      <c r="C845" s="1"/>
      <c r="D845" s="1"/>
      <c r="E845" s="1"/>
      <c r="F845" s="1"/>
      <c r="G845" s="1"/>
      <c r="H845" s="1"/>
      <c r="I845" s="1"/>
      <c r="K845" s="1"/>
    </row>
    <row r="846" ht="16.5" customHeight="1">
      <c r="B846" s="1"/>
      <c r="C846" s="1"/>
      <c r="D846" s="1"/>
      <c r="E846" s="1"/>
      <c r="F846" s="1"/>
      <c r="G846" s="1"/>
      <c r="H846" s="1"/>
      <c r="I846" s="1"/>
      <c r="K846" s="1"/>
    </row>
    <row r="847" ht="16.5" customHeight="1">
      <c r="B847" s="1"/>
      <c r="C847" s="1"/>
      <c r="D847" s="1"/>
      <c r="E847" s="1"/>
      <c r="F847" s="1"/>
      <c r="G847" s="1"/>
      <c r="H847" s="1"/>
      <c r="I847" s="1"/>
      <c r="K847" s="1"/>
    </row>
    <row r="848" ht="16.5" customHeight="1">
      <c r="B848" s="1"/>
      <c r="C848" s="1"/>
      <c r="D848" s="1"/>
      <c r="E848" s="1"/>
      <c r="F848" s="1"/>
      <c r="G848" s="1"/>
      <c r="H848" s="1"/>
      <c r="I848" s="1"/>
      <c r="K848" s="1"/>
    </row>
    <row r="849" ht="16.5" customHeight="1">
      <c r="B849" s="1"/>
      <c r="C849" s="1"/>
      <c r="D849" s="1"/>
      <c r="E849" s="1"/>
      <c r="F849" s="1"/>
      <c r="G849" s="1"/>
      <c r="H849" s="1"/>
      <c r="I849" s="1"/>
      <c r="K849" s="1"/>
    </row>
    <row r="850" ht="16.5" customHeight="1">
      <c r="B850" s="1"/>
      <c r="C850" s="1"/>
      <c r="D850" s="1"/>
      <c r="E850" s="1"/>
      <c r="F850" s="1"/>
      <c r="G850" s="1"/>
      <c r="H850" s="1"/>
      <c r="I850" s="1"/>
      <c r="K850" s="1"/>
    </row>
    <row r="851" ht="16.5" customHeight="1">
      <c r="B851" s="1"/>
      <c r="C851" s="1"/>
      <c r="D851" s="1"/>
      <c r="E851" s="1"/>
      <c r="F851" s="1"/>
      <c r="G851" s="1"/>
      <c r="H851" s="1"/>
      <c r="I851" s="1"/>
      <c r="K851" s="1"/>
    </row>
    <row r="852" ht="16.5" customHeight="1">
      <c r="B852" s="1"/>
      <c r="C852" s="1"/>
      <c r="D852" s="1"/>
      <c r="E852" s="1"/>
      <c r="F852" s="1"/>
      <c r="G852" s="1"/>
      <c r="H852" s="1"/>
      <c r="I852" s="1"/>
      <c r="K852" s="1"/>
    </row>
    <row r="853" ht="16.5" customHeight="1">
      <c r="B853" s="1"/>
      <c r="C853" s="1"/>
      <c r="D853" s="1"/>
      <c r="E853" s="1"/>
      <c r="F853" s="1"/>
      <c r="G853" s="1"/>
      <c r="H853" s="1"/>
      <c r="I853" s="1"/>
      <c r="K853" s="1"/>
    </row>
    <row r="854" ht="16.5" customHeight="1">
      <c r="B854" s="1"/>
      <c r="C854" s="1"/>
      <c r="D854" s="1"/>
      <c r="E854" s="1"/>
      <c r="F854" s="1"/>
      <c r="G854" s="1"/>
      <c r="H854" s="1"/>
      <c r="I854" s="1"/>
      <c r="K854" s="1"/>
    </row>
    <row r="855" ht="16.5" customHeight="1">
      <c r="B855" s="1"/>
      <c r="C855" s="1"/>
      <c r="D855" s="1"/>
      <c r="E855" s="1"/>
      <c r="F855" s="1"/>
      <c r="G855" s="1"/>
      <c r="H855" s="1"/>
      <c r="I855" s="1"/>
      <c r="K855" s="1"/>
    </row>
    <row r="856" ht="16.5" customHeight="1">
      <c r="B856" s="1"/>
      <c r="C856" s="1"/>
      <c r="D856" s="1"/>
      <c r="E856" s="1"/>
      <c r="F856" s="1"/>
      <c r="G856" s="1"/>
      <c r="H856" s="1"/>
      <c r="I856" s="1"/>
      <c r="K856" s="1"/>
    </row>
    <row r="857" ht="16.5" customHeight="1">
      <c r="B857" s="1"/>
      <c r="C857" s="1"/>
      <c r="D857" s="1"/>
      <c r="E857" s="1"/>
      <c r="F857" s="1"/>
      <c r="G857" s="1"/>
      <c r="H857" s="1"/>
      <c r="I857" s="1"/>
      <c r="K857" s="1"/>
    </row>
    <row r="858" ht="16.5" customHeight="1">
      <c r="B858" s="1"/>
      <c r="C858" s="1"/>
      <c r="D858" s="1"/>
      <c r="E858" s="1"/>
      <c r="F858" s="1"/>
      <c r="G858" s="1"/>
      <c r="H858" s="1"/>
      <c r="I858" s="1"/>
      <c r="K858" s="1"/>
    </row>
    <row r="859" ht="16.5" customHeight="1">
      <c r="B859" s="1"/>
      <c r="C859" s="1"/>
      <c r="D859" s="1"/>
      <c r="E859" s="1"/>
      <c r="F859" s="1"/>
      <c r="G859" s="1"/>
      <c r="H859" s="1"/>
      <c r="I859" s="1"/>
      <c r="K859" s="1"/>
    </row>
    <row r="860" ht="16.5" customHeight="1">
      <c r="B860" s="1"/>
      <c r="C860" s="1"/>
      <c r="D860" s="1"/>
      <c r="E860" s="1"/>
      <c r="F860" s="1"/>
      <c r="G860" s="1"/>
      <c r="H860" s="1"/>
      <c r="I860" s="1"/>
      <c r="K860" s="1"/>
    </row>
    <row r="861" ht="16.5" customHeight="1">
      <c r="B861" s="1"/>
      <c r="C861" s="1"/>
      <c r="D861" s="1"/>
      <c r="E861" s="1"/>
      <c r="F861" s="1"/>
      <c r="G861" s="1"/>
      <c r="H861" s="1"/>
      <c r="I861" s="1"/>
      <c r="K861" s="1"/>
    </row>
    <row r="862" ht="16.5" customHeight="1">
      <c r="B862" s="1"/>
      <c r="C862" s="1"/>
      <c r="D862" s="1"/>
      <c r="E862" s="1"/>
      <c r="F862" s="1"/>
      <c r="G862" s="1"/>
      <c r="H862" s="1"/>
      <c r="I862" s="1"/>
      <c r="K862" s="1"/>
    </row>
    <row r="863" ht="16.5" customHeight="1">
      <c r="B863" s="1"/>
      <c r="C863" s="1"/>
      <c r="D863" s="1"/>
      <c r="E863" s="1"/>
      <c r="F863" s="1"/>
      <c r="G863" s="1"/>
      <c r="H863" s="1"/>
      <c r="I863" s="1"/>
      <c r="K863" s="1"/>
    </row>
    <row r="864" ht="16.5" customHeight="1">
      <c r="B864" s="1"/>
      <c r="C864" s="1"/>
      <c r="D864" s="1"/>
      <c r="E864" s="1"/>
      <c r="F864" s="1"/>
      <c r="G864" s="1"/>
      <c r="H864" s="1"/>
      <c r="I864" s="1"/>
      <c r="K864" s="1"/>
    </row>
    <row r="865" ht="16.5" customHeight="1">
      <c r="B865" s="1"/>
      <c r="C865" s="1"/>
      <c r="D865" s="1"/>
      <c r="E865" s="1"/>
      <c r="F865" s="1"/>
      <c r="G865" s="1"/>
      <c r="H865" s="1"/>
      <c r="I865" s="1"/>
      <c r="K865" s="1"/>
    </row>
    <row r="866" ht="16.5" customHeight="1">
      <c r="B866" s="1"/>
      <c r="C866" s="1"/>
      <c r="D866" s="1"/>
      <c r="E866" s="1"/>
      <c r="F866" s="1"/>
      <c r="G866" s="1"/>
      <c r="H866" s="1"/>
      <c r="I866" s="1"/>
      <c r="K866" s="1"/>
    </row>
    <row r="867" ht="16.5" customHeight="1">
      <c r="B867" s="1"/>
      <c r="C867" s="1"/>
      <c r="D867" s="1"/>
      <c r="E867" s="1"/>
      <c r="F867" s="1"/>
      <c r="G867" s="1"/>
      <c r="H867" s="1"/>
      <c r="I867" s="1"/>
      <c r="K867" s="1"/>
    </row>
    <row r="868" ht="16.5" customHeight="1">
      <c r="B868" s="1"/>
      <c r="C868" s="1"/>
      <c r="D868" s="1"/>
      <c r="E868" s="1"/>
      <c r="F868" s="1"/>
      <c r="G868" s="1"/>
      <c r="H868" s="1"/>
      <c r="I868" s="1"/>
      <c r="K868" s="1"/>
    </row>
    <row r="869" ht="16.5" customHeight="1">
      <c r="B869" s="1"/>
      <c r="C869" s="1"/>
      <c r="D869" s="1"/>
      <c r="E869" s="1"/>
      <c r="F869" s="1"/>
      <c r="G869" s="1"/>
      <c r="H869" s="1"/>
      <c r="I869" s="1"/>
      <c r="K869" s="1"/>
    </row>
    <row r="870" ht="16.5" customHeight="1">
      <c r="B870" s="1"/>
      <c r="C870" s="1"/>
      <c r="D870" s="1"/>
      <c r="E870" s="1"/>
      <c r="F870" s="1"/>
      <c r="G870" s="1"/>
      <c r="H870" s="1"/>
      <c r="I870" s="1"/>
      <c r="K870" s="1"/>
    </row>
    <row r="871" ht="16.5" customHeight="1">
      <c r="B871" s="1"/>
      <c r="C871" s="1"/>
      <c r="D871" s="1"/>
      <c r="E871" s="1"/>
      <c r="F871" s="1"/>
      <c r="G871" s="1"/>
      <c r="H871" s="1"/>
      <c r="I871" s="1"/>
      <c r="K871" s="1"/>
    </row>
    <row r="872" ht="16.5" customHeight="1">
      <c r="B872" s="1"/>
      <c r="C872" s="1"/>
      <c r="D872" s="1"/>
      <c r="E872" s="1"/>
      <c r="F872" s="1"/>
      <c r="G872" s="1"/>
      <c r="H872" s="1"/>
      <c r="I872" s="1"/>
      <c r="K872" s="1"/>
    </row>
    <row r="873" ht="16.5" customHeight="1">
      <c r="B873" s="1"/>
      <c r="C873" s="1"/>
      <c r="D873" s="1"/>
      <c r="E873" s="1"/>
      <c r="F873" s="1"/>
      <c r="G873" s="1"/>
      <c r="H873" s="1"/>
      <c r="I873" s="1"/>
      <c r="K873" s="1"/>
    </row>
    <row r="874" ht="16.5" customHeight="1">
      <c r="B874" s="1"/>
      <c r="C874" s="1"/>
      <c r="D874" s="1"/>
      <c r="E874" s="1"/>
      <c r="F874" s="1"/>
      <c r="G874" s="1"/>
      <c r="H874" s="1"/>
      <c r="I874" s="1"/>
      <c r="K874" s="1"/>
    </row>
    <row r="875" ht="16.5" customHeight="1">
      <c r="B875" s="1"/>
      <c r="C875" s="1"/>
      <c r="D875" s="1"/>
      <c r="E875" s="1"/>
      <c r="F875" s="1"/>
      <c r="G875" s="1"/>
      <c r="H875" s="1"/>
      <c r="I875" s="1"/>
      <c r="K875" s="1"/>
    </row>
    <row r="876" ht="16.5" customHeight="1">
      <c r="B876" s="1"/>
      <c r="C876" s="1"/>
      <c r="D876" s="1"/>
      <c r="E876" s="1"/>
      <c r="F876" s="1"/>
      <c r="G876" s="1"/>
      <c r="H876" s="1"/>
      <c r="I876" s="1"/>
      <c r="K876" s="1"/>
    </row>
    <row r="877" ht="16.5" customHeight="1">
      <c r="B877" s="1"/>
      <c r="C877" s="1"/>
      <c r="D877" s="1"/>
      <c r="E877" s="1"/>
      <c r="F877" s="1"/>
      <c r="G877" s="1"/>
      <c r="H877" s="1"/>
      <c r="I877" s="1"/>
      <c r="K877" s="1"/>
    </row>
    <row r="878" ht="16.5" customHeight="1">
      <c r="B878" s="1"/>
      <c r="C878" s="1"/>
      <c r="D878" s="1"/>
      <c r="E878" s="1"/>
      <c r="F878" s="1"/>
      <c r="G878" s="1"/>
      <c r="H878" s="1"/>
      <c r="I878" s="1"/>
      <c r="K878" s="1"/>
    </row>
    <row r="879" ht="16.5" customHeight="1">
      <c r="B879" s="1"/>
      <c r="C879" s="1"/>
      <c r="D879" s="1"/>
      <c r="E879" s="1"/>
      <c r="F879" s="1"/>
      <c r="G879" s="1"/>
      <c r="H879" s="1"/>
      <c r="I879" s="1"/>
      <c r="K879" s="1"/>
    </row>
    <row r="880" ht="16.5" customHeight="1">
      <c r="B880" s="1"/>
      <c r="C880" s="1"/>
      <c r="D880" s="1"/>
      <c r="E880" s="1"/>
      <c r="F880" s="1"/>
      <c r="G880" s="1"/>
      <c r="H880" s="1"/>
      <c r="I880" s="1"/>
      <c r="K880" s="1"/>
    </row>
    <row r="881" ht="16.5" customHeight="1">
      <c r="B881" s="1"/>
      <c r="C881" s="1"/>
      <c r="D881" s="1"/>
      <c r="E881" s="1"/>
      <c r="F881" s="1"/>
      <c r="G881" s="1"/>
      <c r="H881" s="1"/>
      <c r="I881" s="1"/>
      <c r="K881" s="1"/>
    </row>
    <row r="882" ht="16.5" customHeight="1">
      <c r="B882" s="1"/>
      <c r="C882" s="1"/>
      <c r="D882" s="1"/>
      <c r="E882" s="1"/>
      <c r="F882" s="1"/>
      <c r="G882" s="1"/>
      <c r="H882" s="1"/>
      <c r="I882" s="1"/>
      <c r="K882" s="1"/>
    </row>
    <row r="883" ht="16.5" customHeight="1">
      <c r="B883" s="1"/>
      <c r="C883" s="1"/>
      <c r="D883" s="1"/>
      <c r="E883" s="1"/>
      <c r="F883" s="1"/>
      <c r="G883" s="1"/>
      <c r="H883" s="1"/>
      <c r="I883" s="1"/>
      <c r="K883" s="1"/>
    </row>
    <row r="884" ht="16.5" customHeight="1">
      <c r="B884" s="1"/>
      <c r="C884" s="1"/>
      <c r="D884" s="1"/>
      <c r="E884" s="1"/>
      <c r="F884" s="1"/>
      <c r="G884" s="1"/>
      <c r="H884" s="1"/>
      <c r="I884" s="1"/>
      <c r="K884" s="1"/>
    </row>
    <row r="885" ht="16.5" customHeight="1">
      <c r="B885" s="1"/>
      <c r="C885" s="1"/>
      <c r="D885" s="1"/>
      <c r="E885" s="1"/>
      <c r="F885" s="1"/>
      <c r="G885" s="1"/>
      <c r="H885" s="1"/>
      <c r="I885" s="1"/>
      <c r="K885" s="1"/>
    </row>
    <row r="886" ht="16.5" customHeight="1">
      <c r="B886" s="1"/>
      <c r="C886" s="1"/>
      <c r="D886" s="1"/>
      <c r="E886" s="1"/>
      <c r="F886" s="1"/>
      <c r="G886" s="1"/>
      <c r="H886" s="1"/>
      <c r="I886" s="1"/>
      <c r="K886" s="1"/>
    </row>
    <row r="887" ht="16.5" customHeight="1">
      <c r="B887" s="1"/>
      <c r="C887" s="1"/>
      <c r="D887" s="1"/>
      <c r="E887" s="1"/>
      <c r="F887" s="1"/>
      <c r="G887" s="1"/>
      <c r="H887" s="1"/>
      <c r="I887" s="1"/>
      <c r="K887" s="1"/>
    </row>
    <row r="888" ht="16.5" customHeight="1">
      <c r="B888" s="1"/>
      <c r="C888" s="1"/>
      <c r="D888" s="1"/>
      <c r="E888" s="1"/>
      <c r="F888" s="1"/>
      <c r="G888" s="1"/>
      <c r="H888" s="1"/>
      <c r="I888" s="1"/>
      <c r="K888" s="1"/>
    </row>
    <row r="889" ht="16.5" customHeight="1">
      <c r="B889" s="1"/>
      <c r="C889" s="1"/>
      <c r="D889" s="1"/>
      <c r="E889" s="1"/>
      <c r="F889" s="1"/>
      <c r="G889" s="1"/>
      <c r="H889" s="1"/>
      <c r="I889" s="1"/>
      <c r="K889" s="1"/>
    </row>
    <row r="890" ht="16.5" customHeight="1">
      <c r="B890" s="1"/>
      <c r="C890" s="1"/>
      <c r="D890" s="1"/>
      <c r="E890" s="1"/>
      <c r="F890" s="1"/>
      <c r="G890" s="1"/>
      <c r="H890" s="1"/>
      <c r="I890" s="1"/>
      <c r="K890" s="1"/>
    </row>
    <row r="891" ht="16.5" customHeight="1">
      <c r="B891" s="1"/>
      <c r="C891" s="1"/>
      <c r="D891" s="1"/>
      <c r="E891" s="1"/>
      <c r="F891" s="1"/>
      <c r="G891" s="1"/>
      <c r="H891" s="1"/>
      <c r="I891" s="1"/>
      <c r="K891" s="1"/>
    </row>
    <row r="892" ht="16.5" customHeight="1">
      <c r="B892" s="1"/>
      <c r="C892" s="1"/>
      <c r="D892" s="1"/>
      <c r="E892" s="1"/>
      <c r="F892" s="1"/>
      <c r="G892" s="1"/>
      <c r="H892" s="1"/>
      <c r="I892" s="1"/>
      <c r="K892" s="1"/>
    </row>
    <row r="893" ht="16.5" customHeight="1">
      <c r="B893" s="1"/>
      <c r="C893" s="1"/>
      <c r="D893" s="1"/>
      <c r="E893" s="1"/>
      <c r="F893" s="1"/>
      <c r="G893" s="1"/>
      <c r="H893" s="1"/>
      <c r="I893" s="1"/>
      <c r="K893" s="1"/>
    </row>
    <row r="894" ht="16.5" customHeight="1">
      <c r="B894" s="1"/>
      <c r="C894" s="1"/>
      <c r="D894" s="1"/>
      <c r="E894" s="1"/>
      <c r="F894" s="1"/>
      <c r="G894" s="1"/>
      <c r="H894" s="1"/>
      <c r="I894" s="1"/>
      <c r="K894" s="1"/>
    </row>
    <row r="895" ht="16.5" customHeight="1">
      <c r="B895" s="1"/>
      <c r="C895" s="1"/>
      <c r="D895" s="1"/>
      <c r="E895" s="1"/>
      <c r="F895" s="1"/>
      <c r="G895" s="1"/>
      <c r="H895" s="1"/>
      <c r="I895" s="1"/>
      <c r="K895" s="1"/>
    </row>
    <row r="896" ht="16.5" customHeight="1">
      <c r="B896" s="1"/>
      <c r="C896" s="1"/>
      <c r="D896" s="1"/>
      <c r="E896" s="1"/>
      <c r="F896" s="1"/>
      <c r="G896" s="1"/>
      <c r="H896" s="1"/>
      <c r="I896" s="1"/>
      <c r="K896" s="1"/>
    </row>
    <row r="897" ht="16.5" customHeight="1">
      <c r="B897" s="1"/>
      <c r="C897" s="1"/>
      <c r="D897" s="1"/>
      <c r="E897" s="1"/>
      <c r="F897" s="1"/>
      <c r="G897" s="1"/>
      <c r="H897" s="1"/>
      <c r="I897" s="1"/>
      <c r="K897" s="1"/>
    </row>
    <row r="898" ht="16.5" customHeight="1">
      <c r="B898" s="1"/>
      <c r="C898" s="1"/>
      <c r="D898" s="1"/>
      <c r="E898" s="1"/>
      <c r="F898" s="1"/>
      <c r="G898" s="1"/>
      <c r="H898" s="1"/>
      <c r="I898" s="1"/>
      <c r="K898" s="1"/>
    </row>
    <row r="899" ht="16.5" customHeight="1">
      <c r="B899" s="1"/>
      <c r="C899" s="1"/>
      <c r="D899" s="1"/>
      <c r="E899" s="1"/>
      <c r="F899" s="1"/>
      <c r="G899" s="1"/>
      <c r="H899" s="1"/>
      <c r="I899" s="1"/>
      <c r="K899" s="1"/>
    </row>
    <row r="900" ht="16.5" customHeight="1">
      <c r="B900" s="1"/>
      <c r="C900" s="1"/>
      <c r="D900" s="1"/>
      <c r="E900" s="1"/>
      <c r="F900" s="1"/>
      <c r="G900" s="1"/>
      <c r="H900" s="1"/>
      <c r="I900" s="1"/>
      <c r="K900" s="1"/>
    </row>
    <row r="901" ht="16.5" customHeight="1">
      <c r="B901" s="1"/>
      <c r="C901" s="1"/>
      <c r="D901" s="1"/>
      <c r="E901" s="1"/>
      <c r="F901" s="1"/>
      <c r="G901" s="1"/>
      <c r="H901" s="1"/>
      <c r="I901" s="1"/>
      <c r="K901" s="1"/>
    </row>
    <row r="902" ht="16.5" customHeight="1">
      <c r="B902" s="1"/>
      <c r="C902" s="1"/>
      <c r="D902" s="1"/>
      <c r="E902" s="1"/>
      <c r="F902" s="1"/>
      <c r="G902" s="1"/>
      <c r="H902" s="1"/>
      <c r="I902" s="1"/>
      <c r="K902" s="1"/>
    </row>
    <row r="903" ht="16.5" customHeight="1">
      <c r="B903" s="1"/>
      <c r="C903" s="1"/>
      <c r="D903" s="1"/>
      <c r="E903" s="1"/>
      <c r="F903" s="1"/>
      <c r="G903" s="1"/>
      <c r="H903" s="1"/>
      <c r="I903" s="1"/>
      <c r="K903" s="1"/>
    </row>
    <row r="904" ht="16.5" customHeight="1">
      <c r="B904" s="1"/>
      <c r="C904" s="1"/>
      <c r="D904" s="1"/>
      <c r="E904" s="1"/>
      <c r="F904" s="1"/>
      <c r="G904" s="1"/>
      <c r="H904" s="1"/>
      <c r="I904" s="1"/>
      <c r="K904" s="1"/>
    </row>
    <row r="905" ht="16.5" customHeight="1">
      <c r="B905" s="1"/>
      <c r="C905" s="1"/>
      <c r="D905" s="1"/>
      <c r="E905" s="1"/>
      <c r="F905" s="1"/>
      <c r="G905" s="1"/>
      <c r="H905" s="1"/>
      <c r="I905" s="1"/>
      <c r="K905" s="1"/>
    </row>
    <row r="906" ht="16.5" customHeight="1">
      <c r="B906" s="1"/>
      <c r="C906" s="1"/>
      <c r="D906" s="1"/>
      <c r="E906" s="1"/>
      <c r="F906" s="1"/>
      <c r="G906" s="1"/>
      <c r="H906" s="1"/>
      <c r="I906" s="1"/>
      <c r="K906" s="1"/>
    </row>
    <row r="907" ht="16.5" customHeight="1">
      <c r="B907" s="1"/>
      <c r="C907" s="1"/>
      <c r="D907" s="1"/>
      <c r="E907" s="1"/>
      <c r="F907" s="1"/>
      <c r="G907" s="1"/>
      <c r="H907" s="1"/>
      <c r="I907" s="1"/>
      <c r="K907" s="1"/>
    </row>
    <row r="908" ht="16.5" customHeight="1">
      <c r="B908" s="1"/>
      <c r="C908" s="1"/>
      <c r="D908" s="1"/>
      <c r="E908" s="1"/>
      <c r="F908" s="1"/>
      <c r="G908" s="1"/>
      <c r="H908" s="1"/>
      <c r="I908" s="1"/>
      <c r="K908" s="1"/>
    </row>
    <row r="909" ht="16.5" customHeight="1">
      <c r="B909" s="1"/>
      <c r="C909" s="1"/>
      <c r="D909" s="1"/>
      <c r="E909" s="1"/>
      <c r="F909" s="1"/>
      <c r="G909" s="1"/>
      <c r="H909" s="1"/>
      <c r="I909" s="1"/>
      <c r="K909" s="1"/>
    </row>
    <row r="910" ht="16.5" customHeight="1">
      <c r="B910" s="1"/>
      <c r="C910" s="1"/>
      <c r="D910" s="1"/>
      <c r="E910" s="1"/>
      <c r="F910" s="1"/>
      <c r="G910" s="1"/>
      <c r="H910" s="1"/>
      <c r="I910" s="1"/>
      <c r="K910" s="1"/>
    </row>
    <row r="911" ht="16.5" customHeight="1">
      <c r="B911" s="1"/>
      <c r="C911" s="1"/>
      <c r="D911" s="1"/>
      <c r="E911" s="1"/>
      <c r="F911" s="1"/>
      <c r="G911" s="1"/>
      <c r="H911" s="1"/>
      <c r="I911" s="1"/>
      <c r="K911" s="1"/>
    </row>
    <row r="912" ht="16.5" customHeight="1">
      <c r="B912" s="1"/>
      <c r="C912" s="1"/>
      <c r="D912" s="1"/>
      <c r="E912" s="1"/>
      <c r="F912" s="1"/>
      <c r="G912" s="1"/>
      <c r="H912" s="1"/>
      <c r="I912" s="1"/>
      <c r="K912" s="1"/>
    </row>
    <row r="913" ht="16.5" customHeight="1">
      <c r="B913" s="1"/>
      <c r="C913" s="1"/>
      <c r="D913" s="1"/>
      <c r="E913" s="1"/>
      <c r="F913" s="1"/>
      <c r="G913" s="1"/>
      <c r="H913" s="1"/>
      <c r="I913" s="1"/>
      <c r="K913" s="1"/>
    </row>
    <row r="914" ht="16.5" customHeight="1">
      <c r="B914" s="1"/>
      <c r="C914" s="1"/>
      <c r="D914" s="1"/>
      <c r="E914" s="1"/>
      <c r="F914" s="1"/>
      <c r="G914" s="1"/>
      <c r="H914" s="1"/>
      <c r="I914" s="1"/>
      <c r="K914" s="1"/>
    </row>
    <row r="915" ht="16.5" customHeight="1">
      <c r="B915" s="1"/>
      <c r="C915" s="1"/>
      <c r="D915" s="1"/>
      <c r="E915" s="1"/>
      <c r="F915" s="1"/>
      <c r="G915" s="1"/>
      <c r="H915" s="1"/>
      <c r="I915" s="1"/>
      <c r="K915" s="1"/>
    </row>
    <row r="916" ht="16.5" customHeight="1">
      <c r="B916" s="1"/>
      <c r="C916" s="1"/>
      <c r="D916" s="1"/>
      <c r="E916" s="1"/>
      <c r="F916" s="1"/>
      <c r="G916" s="1"/>
      <c r="H916" s="1"/>
      <c r="I916" s="1"/>
      <c r="K916" s="1"/>
    </row>
    <row r="917" ht="16.5" customHeight="1">
      <c r="B917" s="1"/>
      <c r="C917" s="1"/>
      <c r="D917" s="1"/>
      <c r="E917" s="1"/>
      <c r="F917" s="1"/>
      <c r="G917" s="1"/>
      <c r="H917" s="1"/>
      <c r="I917" s="1"/>
      <c r="K917" s="1"/>
    </row>
    <row r="918" ht="16.5" customHeight="1">
      <c r="B918" s="1"/>
      <c r="C918" s="1"/>
      <c r="D918" s="1"/>
      <c r="E918" s="1"/>
      <c r="F918" s="1"/>
      <c r="G918" s="1"/>
      <c r="H918" s="1"/>
      <c r="I918" s="1"/>
      <c r="K918" s="1"/>
    </row>
    <row r="919" ht="16.5" customHeight="1">
      <c r="B919" s="1"/>
      <c r="C919" s="1"/>
      <c r="D919" s="1"/>
      <c r="E919" s="1"/>
      <c r="F919" s="1"/>
      <c r="G919" s="1"/>
      <c r="H919" s="1"/>
      <c r="I919" s="1"/>
      <c r="K919" s="1"/>
    </row>
    <row r="920" ht="16.5" customHeight="1">
      <c r="B920" s="1"/>
      <c r="C920" s="1"/>
      <c r="D920" s="1"/>
      <c r="E920" s="1"/>
      <c r="F920" s="1"/>
      <c r="G920" s="1"/>
      <c r="H920" s="1"/>
      <c r="I920" s="1"/>
      <c r="K920" s="1"/>
    </row>
    <row r="921" ht="16.5" customHeight="1">
      <c r="B921" s="1"/>
      <c r="C921" s="1"/>
      <c r="D921" s="1"/>
      <c r="E921" s="1"/>
      <c r="F921" s="1"/>
      <c r="G921" s="1"/>
      <c r="H921" s="1"/>
      <c r="I921" s="1"/>
      <c r="K921" s="1"/>
    </row>
    <row r="922" ht="16.5" customHeight="1">
      <c r="B922" s="1"/>
      <c r="C922" s="1"/>
      <c r="D922" s="1"/>
      <c r="E922" s="1"/>
      <c r="F922" s="1"/>
      <c r="G922" s="1"/>
      <c r="H922" s="1"/>
      <c r="I922" s="1"/>
      <c r="K922" s="1"/>
    </row>
    <row r="923" ht="16.5" customHeight="1">
      <c r="B923" s="1"/>
      <c r="C923" s="1"/>
      <c r="D923" s="1"/>
      <c r="E923" s="1"/>
      <c r="F923" s="1"/>
      <c r="G923" s="1"/>
      <c r="H923" s="1"/>
      <c r="I923" s="1"/>
      <c r="K923" s="1"/>
    </row>
    <row r="924" ht="16.5" customHeight="1">
      <c r="B924" s="1"/>
      <c r="C924" s="1"/>
      <c r="D924" s="1"/>
      <c r="E924" s="1"/>
      <c r="F924" s="1"/>
      <c r="G924" s="1"/>
      <c r="H924" s="1"/>
      <c r="I924" s="1"/>
      <c r="K924" s="1"/>
    </row>
    <row r="925" ht="16.5" customHeight="1">
      <c r="B925" s="1"/>
      <c r="C925" s="1"/>
      <c r="D925" s="1"/>
      <c r="E925" s="1"/>
      <c r="F925" s="1"/>
      <c r="G925" s="1"/>
      <c r="H925" s="1"/>
      <c r="I925" s="1"/>
      <c r="K925" s="1"/>
    </row>
    <row r="926" ht="16.5" customHeight="1">
      <c r="B926" s="1"/>
      <c r="C926" s="1"/>
      <c r="D926" s="1"/>
      <c r="E926" s="1"/>
      <c r="F926" s="1"/>
      <c r="G926" s="1"/>
      <c r="H926" s="1"/>
      <c r="I926" s="1"/>
      <c r="K926" s="1"/>
    </row>
    <row r="927" ht="16.5" customHeight="1">
      <c r="B927" s="1"/>
      <c r="C927" s="1"/>
      <c r="D927" s="1"/>
      <c r="E927" s="1"/>
      <c r="F927" s="1"/>
      <c r="G927" s="1"/>
      <c r="H927" s="1"/>
      <c r="I927" s="1"/>
      <c r="K927" s="1"/>
    </row>
    <row r="928" ht="16.5" customHeight="1">
      <c r="B928" s="1"/>
      <c r="C928" s="1"/>
      <c r="D928" s="1"/>
      <c r="E928" s="1"/>
      <c r="F928" s="1"/>
      <c r="G928" s="1"/>
      <c r="H928" s="1"/>
      <c r="I928" s="1"/>
      <c r="K928" s="1"/>
    </row>
    <row r="929" ht="16.5" customHeight="1">
      <c r="B929" s="1"/>
      <c r="C929" s="1"/>
      <c r="D929" s="1"/>
      <c r="E929" s="1"/>
      <c r="F929" s="1"/>
      <c r="G929" s="1"/>
      <c r="H929" s="1"/>
      <c r="I929" s="1"/>
      <c r="K929" s="1"/>
    </row>
    <row r="930" ht="16.5" customHeight="1">
      <c r="B930" s="1"/>
      <c r="C930" s="1"/>
      <c r="D930" s="1"/>
      <c r="E930" s="1"/>
      <c r="F930" s="1"/>
      <c r="G930" s="1"/>
      <c r="H930" s="1"/>
      <c r="I930" s="1"/>
      <c r="K930" s="1"/>
    </row>
    <row r="931" ht="16.5" customHeight="1">
      <c r="B931" s="1"/>
      <c r="C931" s="1"/>
      <c r="D931" s="1"/>
      <c r="E931" s="1"/>
      <c r="F931" s="1"/>
      <c r="G931" s="1"/>
      <c r="H931" s="1"/>
      <c r="I931" s="1"/>
      <c r="K931" s="1"/>
    </row>
    <row r="932" ht="16.5" customHeight="1">
      <c r="B932" s="1"/>
      <c r="C932" s="1"/>
      <c r="D932" s="1"/>
      <c r="E932" s="1"/>
      <c r="F932" s="1"/>
      <c r="G932" s="1"/>
      <c r="H932" s="1"/>
      <c r="I932" s="1"/>
      <c r="K932" s="1"/>
    </row>
    <row r="933" ht="16.5" customHeight="1">
      <c r="B933" s="1"/>
      <c r="C933" s="1"/>
      <c r="D933" s="1"/>
      <c r="E933" s="1"/>
      <c r="F933" s="1"/>
      <c r="G933" s="1"/>
      <c r="H933" s="1"/>
      <c r="I933" s="1"/>
      <c r="K933" s="1"/>
    </row>
    <row r="934" ht="16.5" customHeight="1">
      <c r="B934" s="1"/>
      <c r="C934" s="1"/>
      <c r="D934" s="1"/>
      <c r="E934" s="1"/>
      <c r="F934" s="1"/>
      <c r="G934" s="1"/>
      <c r="H934" s="1"/>
      <c r="I934" s="1"/>
      <c r="K934" s="1"/>
    </row>
    <row r="935" ht="16.5" customHeight="1">
      <c r="B935" s="1"/>
      <c r="C935" s="1"/>
      <c r="D935" s="1"/>
      <c r="E935" s="1"/>
      <c r="F935" s="1"/>
      <c r="G935" s="1"/>
      <c r="H935" s="1"/>
      <c r="I935" s="1"/>
      <c r="K935" s="1"/>
    </row>
    <row r="936" ht="16.5" customHeight="1">
      <c r="B936" s="1"/>
      <c r="C936" s="1"/>
      <c r="D936" s="1"/>
      <c r="E936" s="1"/>
      <c r="F936" s="1"/>
      <c r="G936" s="1"/>
      <c r="H936" s="1"/>
      <c r="I936" s="1"/>
      <c r="K936" s="1"/>
    </row>
    <row r="937" ht="16.5" customHeight="1">
      <c r="B937" s="1"/>
      <c r="C937" s="1"/>
      <c r="D937" s="1"/>
      <c r="E937" s="1"/>
      <c r="F937" s="1"/>
      <c r="G937" s="1"/>
      <c r="H937" s="1"/>
      <c r="I937" s="1"/>
      <c r="K937" s="1"/>
    </row>
    <row r="938" ht="16.5" customHeight="1">
      <c r="B938" s="1"/>
      <c r="C938" s="1"/>
      <c r="D938" s="1"/>
      <c r="E938" s="1"/>
      <c r="F938" s="1"/>
      <c r="G938" s="1"/>
      <c r="H938" s="1"/>
      <c r="I938" s="1"/>
      <c r="K938" s="1"/>
    </row>
    <row r="939" ht="16.5" customHeight="1">
      <c r="B939" s="1"/>
      <c r="C939" s="1"/>
      <c r="D939" s="1"/>
      <c r="E939" s="1"/>
      <c r="F939" s="1"/>
      <c r="G939" s="1"/>
      <c r="H939" s="1"/>
      <c r="I939" s="1"/>
      <c r="K939" s="1"/>
    </row>
    <row r="940" ht="16.5" customHeight="1">
      <c r="B940" s="1"/>
      <c r="C940" s="1"/>
      <c r="D940" s="1"/>
      <c r="E940" s="1"/>
      <c r="F940" s="1"/>
      <c r="G940" s="1"/>
      <c r="H940" s="1"/>
      <c r="I940" s="1"/>
      <c r="K940" s="1"/>
    </row>
    <row r="941" ht="16.5" customHeight="1">
      <c r="B941" s="1"/>
      <c r="C941" s="1"/>
      <c r="D941" s="1"/>
      <c r="E941" s="1"/>
      <c r="F941" s="1"/>
      <c r="G941" s="1"/>
      <c r="H941" s="1"/>
      <c r="I941" s="1"/>
      <c r="K941" s="1"/>
    </row>
    <row r="942" ht="16.5" customHeight="1">
      <c r="B942" s="1"/>
      <c r="C942" s="1"/>
      <c r="D942" s="1"/>
      <c r="E942" s="1"/>
      <c r="F942" s="1"/>
      <c r="G942" s="1"/>
      <c r="H942" s="1"/>
      <c r="I942" s="1"/>
      <c r="K942" s="1"/>
    </row>
    <row r="943" ht="16.5" customHeight="1">
      <c r="B943" s="1"/>
      <c r="C943" s="1"/>
      <c r="D943" s="1"/>
      <c r="E943" s="1"/>
      <c r="F943" s="1"/>
      <c r="G943" s="1"/>
      <c r="H943" s="1"/>
      <c r="I943" s="1"/>
      <c r="K943" s="1"/>
    </row>
    <row r="944" ht="16.5" customHeight="1">
      <c r="B944" s="1"/>
      <c r="C944" s="1"/>
      <c r="D944" s="1"/>
      <c r="E944" s="1"/>
      <c r="F944" s="1"/>
      <c r="G944" s="1"/>
      <c r="H944" s="1"/>
      <c r="I944" s="1"/>
      <c r="K944" s="1"/>
    </row>
    <row r="945" ht="16.5" customHeight="1">
      <c r="B945" s="1"/>
      <c r="C945" s="1"/>
      <c r="D945" s="1"/>
      <c r="E945" s="1"/>
      <c r="F945" s="1"/>
      <c r="G945" s="1"/>
      <c r="H945" s="1"/>
      <c r="I945" s="1"/>
      <c r="K945" s="1"/>
    </row>
    <row r="946" ht="16.5" customHeight="1">
      <c r="B946" s="1"/>
      <c r="C946" s="1"/>
      <c r="D946" s="1"/>
      <c r="E946" s="1"/>
      <c r="F946" s="1"/>
      <c r="G946" s="1"/>
      <c r="H946" s="1"/>
      <c r="I946" s="1"/>
      <c r="K946" s="1"/>
    </row>
    <row r="947" ht="16.5" customHeight="1">
      <c r="B947" s="1"/>
      <c r="C947" s="1"/>
      <c r="D947" s="1"/>
      <c r="E947" s="1"/>
      <c r="F947" s="1"/>
      <c r="G947" s="1"/>
      <c r="H947" s="1"/>
      <c r="I947" s="1"/>
      <c r="K947" s="1"/>
    </row>
    <row r="948" ht="16.5" customHeight="1">
      <c r="B948" s="1"/>
      <c r="C948" s="1"/>
      <c r="D948" s="1"/>
      <c r="E948" s="1"/>
      <c r="F948" s="1"/>
      <c r="G948" s="1"/>
      <c r="H948" s="1"/>
      <c r="I948" s="1"/>
      <c r="K948" s="1"/>
    </row>
    <row r="949" ht="16.5" customHeight="1">
      <c r="B949" s="1"/>
      <c r="C949" s="1"/>
      <c r="D949" s="1"/>
      <c r="E949" s="1"/>
      <c r="F949" s="1"/>
      <c r="G949" s="1"/>
      <c r="H949" s="1"/>
      <c r="I949" s="1"/>
      <c r="K949" s="1"/>
    </row>
    <row r="950" ht="16.5" customHeight="1">
      <c r="B950" s="1"/>
      <c r="C950" s="1"/>
      <c r="D950" s="1"/>
      <c r="E950" s="1"/>
      <c r="F950" s="1"/>
      <c r="G950" s="1"/>
      <c r="H950" s="1"/>
      <c r="I950" s="1"/>
      <c r="K950" s="1"/>
    </row>
    <row r="951" ht="16.5" customHeight="1">
      <c r="B951" s="1"/>
      <c r="C951" s="1"/>
      <c r="D951" s="1"/>
      <c r="E951" s="1"/>
      <c r="F951" s="1"/>
      <c r="G951" s="1"/>
      <c r="H951" s="1"/>
      <c r="I951" s="1"/>
      <c r="K951" s="1"/>
    </row>
    <row r="952" ht="16.5" customHeight="1">
      <c r="B952" s="1"/>
      <c r="C952" s="1"/>
      <c r="D952" s="1"/>
      <c r="E952" s="1"/>
      <c r="F952" s="1"/>
      <c r="G952" s="1"/>
      <c r="H952" s="1"/>
      <c r="I952" s="1"/>
      <c r="K952" s="1"/>
    </row>
    <row r="953" ht="16.5" customHeight="1">
      <c r="B953" s="1"/>
      <c r="C953" s="1"/>
      <c r="D953" s="1"/>
      <c r="E953" s="1"/>
      <c r="F953" s="1"/>
      <c r="G953" s="1"/>
      <c r="H953" s="1"/>
      <c r="I953" s="1"/>
      <c r="K953" s="1"/>
    </row>
    <row r="954" ht="16.5" customHeight="1">
      <c r="B954" s="1"/>
      <c r="C954" s="1"/>
      <c r="D954" s="1"/>
      <c r="E954" s="1"/>
      <c r="F954" s="1"/>
      <c r="G954" s="1"/>
      <c r="H954" s="1"/>
      <c r="I954" s="1"/>
      <c r="K954" s="1"/>
    </row>
    <row r="955" ht="16.5" customHeight="1">
      <c r="B955" s="1"/>
      <c r="C955" s="1"/>
      <c r="D955" s="1"/>
      <c r="E955" s="1"/>
      <c r="F955" s="1"/>
      <c r="G955" s="1"/>
      <c r="H955" s="1"/>
      <c r="I955" s="1"/>
      <c r="K955" s="1"/>
    </row>
    <row r="956" ht="16.5" customHeight="1">
      <c r="B956" s="1"/>
      <c r="C956" s="1"/>
      <c r="D956" s="1"/>
      <c r="E956" s="1"/>
      <c r="F956" s="1"/>
      <c r="G956" s="1"/>
      <c r="H956" s="1"/>
      <c r="I956" s="1"/>
      <c r="K956" s="1"/>
    </row>
    <row r="957" ht="16.5" customHeight="1">
      <c r="B957" s="1"/>
      <c r="C957" s="1"/>
      <c r="D957" s="1"/>
      <c r="E957" s="1"/>
      <c r="F957" s="1"/>
      <c r="G957" s="1"/>
      <c r="H957" s="1"/>
      <c r="I957" s="1"/>
      <c r="K957" s="1"/>
    </row>
    <row r="958" ht="16.5" customHeight="1">
      <c r="B958" s="1"/>
      <c r="C958" s="1"/>
      <c r="D958" s="1"/>
      <c r="E958" s="1"/>
      <c r="F958" s="1"/>
      <c r="G958" s="1"/>
      <c r="H958" s="1"/>
      <c r="I958" s="1"/>
      <c r="K958" s="1"/>
    </row>
    <row r="959" ht="16.5" customHeight="1">
      <c r="B959" s="1"/>
      <c r="C959" s="1"/>
      <c r="D959" s="1"/>
      <c r="E959" s="1"/>
      <c r="F959" s="1"/>
      <c r="G959" s="1"/>
      <c r="H959" s="1"/>
      <c r="I959" s="1"/>
      <c r="K959" s="1"/>
    </row>
    <row r="960" ht="16.5" customHeight="1">
      <c r="B960" s="1"/>
      <c r="C960" s="1"/>
      <c r="D960" s="1"/>
      <c r="E960" s="1"/>
      <c r="F960" s="1"/>
      <c r="G960" s="1"/>
      <c r="H960" s="1"/>
      <c r="I960" s="1"/>
      <c r="K960" s="1"/>
    </row>
    <row r="961" ht="16.5" customHeight="1">
      <c r="B961" s="1"/>
      <c r="C961" s="1"/>
      <c r="D961" s="1"/>
      <c r="E961" s="1"/>
      <c r="F961" s="1"/>
      <c r="G961" s="1"/>
      <c r="H961" s="1"/>
      <c r="I961" s="1"/>
      <c r="K961" s="1"/>
    </row>
    <row r="962" ht="16.5" customHeight="1">
      <c r="B962" s="1"/>
      <c r="C962" s="1"/>
      <c r="D962" s="1"/>
      <c r="E962" s="1"/>
      <c r="F962" s="1"/>
      <c r="G962" s="1"/>
      <c r="H962" s="1"/>
      <c r="I962" s="1"/>
      <c r="K962" s="1"/>
    </row>
    <row r="963" ht="16.5" customHeight="1">
      <c r="B963" s="1"/>
      <c r="C963" s="1"/>
      <c r="D963" s="1"/>
      <c r="E963" s="1"/>
      <c r="F963" s="1"/>
      <c r="G963" s="1"/>
      <c r="H963" s="1"/>
      <c r="I963" s="1"/>
      <c r="K963" s="1"/>
    </row>
    <row r="964" ht="16.5" customHeight="1">
      <c r="B964" s="1"/>
      <c r="C964" s="1"/>
      <c r="D964" s="1"/>
      <c r="E964" s="1"/>
      <c r="F964" s="1"/>
      <c r="G964" s="1"/>
      <c r="H964" s="1"/>
      <c r="I964" s="1"/>
      <c r="K964" s="1"/>
    </row>
    <row r="965" ht="16.5" customHeight="1">
      <c r="B965" s="1"/>
      <c r="C965" s="1"/>
      <c r="D965" s="1"/>
      <c r="E965" s="1"/>
      <c r="F965" s="1"/>
      <c r="G965" s="1"/>
      <c r="H965" s="1"/>
      <c r="I965" s="1"/>
      <c r="K965" s="1"/>
    </row>
    <row r="966" ht="16.5" customHeight="1">
      <c r="B966" s="1"/>
      <c r="C966" s="1"/>
      <c r="D966" s="1"/>
      <c r="E966" s="1"/>
      <c r="F966" s="1"/>
      <c r="G966" s="1"/>
      <c r="H966" s="1"/>
      <c r="I966" s="1"/>
      <c r="K966" s="1"/>
    </row>
    <row r="967" ht="16.5" customHeight="1">
      <c r="B967" s="1"/>
      <c r="C967" s="1"/>
      <c r="D967" s="1"/>
      <c r="E967" s="1"/>
      <c r="F967" s="1"/>
      <c r="G967" s="1"/>
      <c r="H967" s="1"/>
      <c r="I967" s="1"/>
      <c r="K967" s="1"/>
    </row>
    <row r="968" ht="16.5" customHeight="1">
      <c r="B968" s="1"/>
      <c r="C968" s="1"/>
      <c r="D968" s="1"/>
      <c r="E968" s="1"/>
      <c r="F968" s="1"/>
      <c r="G968" s="1"/>
      <c r="H968" s="1"/>
      <c r="I968" s="1"/>
      <c r="K968" s="1"/>
    </row>
    <row r="969" ht="16.5" customHeight="1">
      <c r="B969" s="1"/>
      <c r="C969" s="1"/>
      <c r="D969" s="1"/>
      <c r="E969" s="1"/>
      <c r="F969" s="1"/>
      <c r="G969" s="1"/>
      <c r="H969" s="1"/>
      <c r="I969" s="1"/>
      <c r="K969" s="1"/>
    </row>
    <row r="970" ht="16.5" customHeight="1">
      <c r="B970" s="1"/>
      <c r="C970" s="1"/>
      <c r="D970" s="1"/>
      <c r="E970" s="1"/>
      <c r="F970" s="1"/>
      <c r="G970" s="1"/>
      <c r="H970" s="1"/>
      <c r="I970" s="1"/>
      <c r="K970" s="1"/>
    </row>
    <row r="971" ht="16.5" customHeight="1">
      <c r="B971" s="1"/>
      <c r="C971" s="1"/>
      <c r="D971" s="1"/>
      <c r="E971" s="1"/>
      <c r="F971" s="1"/>
      <c r="G971" s="1"/>
      <c r="H971" s="1"/>
      <c r="I971" s="1"/>
      <c r="K971" s="1"/>
    </row>
    <row r="972" ht="16.5" customHeight="1">
      <c r="B972" s="1"/>
      <c r="C972" s="1"/>
      <c r="D972" s="1"/>
      <c r="E972" s="1"/>
      <c r="F972" s="1"/>
      <c r="G972" s="1"/>
      <c r="H972" s="1"/>
      <c r="I972" s="1"/>
      <c r="K972" s="1"/>
    </row>
    <row r="973" ht="16.5" customHeight="1">
      <c r="B973" s="1"/>
      <c r="C973" s="1"/>
      <c r="D973" s="1"/>
      <c r="E973" s="1"/>
      <c r="F973" s="1"/>
      <c r="G973" s="1"/>
      <c r="H973" s="1"/>
      <c r="I973" s="1"/>
      <c r="K973" s="1"/>
    </row>
    <row r="974" ht="16.5" customHeight="1">
      <c r="B974" s="1"/>
      <c r="C974" s="1"/>
      <c r="D974" s="1"/>
      <c r="E974" s="1"/>
      <c r="F974" s="1"/>
      <c r="G974" s="1"/>
      <c r="H974" s="1"/>
      <c r="I974" s="1"/>
      <c r="K974" s="1"/>
    </row>
    <row r="975" ht="16.5" customHeight="1">
      <c r="B975" s="1"/>
      <c r="C975" s="1"/>
      <c r="D975" s="1"/>
      <c r="E975" s="1"/>
      <c r="F975" s="1"/>
      <c r="G975" s="1"/>
      <c r="H975" s="1"/>
      <c r="I975" s="1"/>
      <c r="K975" s="1"/>
    </row>
    <row r="976" ht="16.5" customHeight="1">
      <c r="B976" s="1"/>
      <c r="C976" s="1"/>
      <c r="D976" s="1"/>
      <c r="E976" s="1"/>
      <c r="F976" s="1"/>
      <c r="G976" s="1"/>
      <c r="H976" s="1"/>
      <c r="I976" s="1"/>
      <c r="K976" s="1"/>
    </row>
    <row r="977" ht="16.5" customHeight="1">
      <c r="B977" s="1"/>
      <c r="C977" s="1"/>
      <c r="D977" s="1"/>
      <c r="E977" s="1"/>
      <c r="F977" s="1"/>
      <c r="G977" s="1"/>
      <c r="H977" s="1"/>
      <c r="I977" s="1"/>
      <c r="K977" s="1"/>
    </row>
    <row r="978" ht="16.5" customHeight="1">
      <c r="B978" s="1"/>
      <c r="C978" s="1"/>
      <c r="D978" s="1"/>
      <c r="E978" s="1"/>
      <c r="F978" s="1"/>
      <c r="G978" s="1"/>
      <c r="H978" s="1"/>
      <c r="I978" s="1"/>
      <c r="K978" s="1"/>
    </row>
    <row r="979" ht="16.5" customHeight="1">
      <c r="B979" s="1"/>
      <c r="C979" s="1"/>
      <c r="D979" s="1"/>
      <c r="E979" s="1"/>
      <c r="F979" s="1"/>
      <c r="G979" s="1"/>
      <c r="H979" s="1"/>
      <c r="I979" s="1"/>
      <c r="K979" s="1"/>
    </row>
    <row r="980" ht="16.5" customHeight="1">
      <c r="B980" s="1"/>
      <c r="C980" s="1"/>
      <c r="D980" s="1"/>
      <c r="E980" s="1"/>
      <c r="F980" s="1"/>
      <c r="G980" s="1"/>
      <c r="H980" s="1"/>
      <c r="I980" s="1"/>
      <c r="K980" s="1"/>
    </row>
    <row r="981" ht="16.5" customHeight="1">
      <c r="B981" s="1"/>
      <c r="C981" s="1"/>
      <c r="D981" s="1"/>
      <c r="E981" s="1"/>
      <c r="F981" s="1"/>
      <c r="G981" s="1"/>
      <c r="H981" s="1"/>
      <c r="I981" s="1"/>
      <c r="K981" s="1"/>
    </row>
    <row r="982" ht="16.5" customHeight="1">
      <c r="B982" s="1"/>
      <c r="C982" s="1"/>
      <c r="D982" s="1"/>
      <c r="E982" s="1"/>
      <c r="F982" s="1"/>
      <c r="G982" s="1"/>
      <c r="H982" s="1"/>
      <c r="I982" s="1"/>
      <c r="K982" s="1"/>
    </row>
    <row r="983" ht="16.5" customHeight="1">
      <c r="B983" s="1"/>
      <c r="C983" s="1"/>
      <c r="D983" s="1"/>
      <c r="E983" s="1"/>
      <c r="F983" s="1"/>
      <c r="G983" s="1"/>
      <c r="H983" s="1"/>
      <c r="I983" s="1"/>
      <c r="K983" s="1"/>
    </row>
    <row r="984" ht="16.5" customHeight="1">
      <c r="B984" s="1"/>
      <c r="C984" s="1"/>
      <c r="D984" s="1"/>
      <c r="E984" s="1"/>
      <c r="F984" s="1"/>
      <c r="G984" s="1"/>
      <c r="H984" s="1"/>
      <c r="I984" s="1"/>
      <c r="K984" s="1"/>
    </row>
    <row r="985" ht="16.5" customHeight="1">
      <c r="B985" s="1"/>
      <c r="C985" s="1"/>
      <c r="D985" s="1"/>
      <c r="E985" s="1"/>
      <c r="F985" s="1"/>
      <c r="G985" s="1"/>
      <c r="H985" s="1"/>
      <c r="I985" s="1"/>
      <c r="K985" s="1"/>
    </row>
    <row r="986" ht="16.5" customHeight="1">
      <c r="B986" s="1"/>
      <c r="C986" s="1"/>
      <c r="D986" s="1"/>
      <c r="E986" s="1"/>
      <c r="F986" s="1"/>
      <c r="G986" s="1"/>
      <c r="H986" s="1"/>
      <c r="I986" s="1"/>
      <c r="K986" s="1"/>
    </row>
    <row r="987" ht="16.5" customHeight="1">
      <c r="B987" s="1"/>
      <c r="C987" s="1"/>
      <c r="D987" s="1"/>
      <c r="E987" s="1"/>
      <c r="F987" s="1"/>
      <c r="G987" s="1"/>
      <c r="H987" s="1"/>
      <c r="I987" s="1"/>
      <c r="K987" s="1"/>
    </row>
    <row r="988" ht="16.5" customHeight="1">
      <c r="B988" s="1"/>
      <c r="C988" s="1"/>
      <c r="D988" s="1"/>
      <c r="E988" s="1"/>
      <c r="F988" s="1"/>
      <c r="G988" s="1"/>
      <c r="H988" s="1"/>
      <c r="I988" s="1"/>
      <c r="K988" s="1"/>
    </row>
    <row r="989" ht="16.5" customHeight="1">
      <c r="B989" s="1"/>
      <c r="C989" s="1"/>
      <c r="D989" s="1"/>
      <c r="E989" s="1"/>
      <c r="F989" s="1"/>
      <c r="G989" s="1"/>
      <c r="H989" s="1"/>
      <c r="I989" s="1"/>
      <c r="K989" s="1"/>
    </row>
    <row r="990" ht="16.5" customHeight="1">
      <c r="B990" s="1"/>
      <c r="C990" s="1"/>
      <c r="D990" s="1"/>
      <c r="E990" s="1"/>
      <c r="F990" s="1"/>
      <c r="G990" s="1"/>
      <c r="H990" s="1"/>
      <c r="I990" s="1"/>
      <c r="K990" s="1"/>
    </row>
    <row r="991" ht="16.5" customHeight="1">
      <c r="B991" s="1"/>
      <c r="C991" s="1"/>
      <c r="D991" s="1"/>
      <c r="E991" s="1"/>
      <c r="F991" s="1"/>
      <c r="G991" s="1"/>
      <c r="H991" s="1"/>
      <c r="I991" s="1"/>
      <c r="K991" s="1"/>
    </row>
    <row r="992" ht="16.5" customHeight="1">
      <c r="B992" s="1"/>
      <c r="C992" s="1"/>
      <c r="D992" s="1"/>
      <c r="E992" s="1"/>
      <c r="F992" s="1"/>
      <c r="G992" s="1"/>
      <c r="H992" s="1"/>
      <c r="I992" s="1"/>
      <c r="K992" s="1"/>
    </row>
    <row r="993" ht="16.5" customHeight="1">
      <c r="B993" s="1"/>
      <c r="C993" s="1"/>
      <c r="D993" s="1"/>
      <c r="E993" s="1"/>
      <c r="F993" s="1"/>
      <c r="G993" s="1"/>
      <c r="H993" s="1"/>
      <c r="I993" s="1"/>
      <c r="K993" s="1"/>
    </row>
    <row r="994" ht="16.5" customHeight="1">
      <c r="B994" s="1"/>
      <c r="C994" s="1"/>
      <c r="D994" s="1"/>
      <c r="E994" s="1"/>
      <c r="F994" s="1"/>
      <c r="G994" s="1"/>
      <c r="H994" s="1"/>
      <c r="I994" s="1"/>
      <c r="K994" s="1"/>
    </row>
    <row r="995" ht="16.5" customHeight="1">
      <c r="B995" s="1"/>
      <c r="C995" s="1"/>
      <c r="D995" s="1"/>
      <c r="E995" s="1"/>
      <c r="F995" s="1"/>
      <c r="G995" s="1"/>
      <c r="H995" s="1"/>
      <c r="I995" s="1"/>
      <c r="K995" s="1"/>
    </row>
    <row r="996" ht="16.5" customHeight="1">
      <c r="B996" s="1"/>
      <c r="C996" s="1"/>
      <c r="D996" s="1"/>
      <c r="E996" s="1"/>
      <c r="F996" s="1"/>
      <c r="G996" s="1"/>
      <c r="H996" s="1"/>
      <c r="I996" s="1"/>
      <c r="K996" s="1"/>
    </row>
    <row r="997" ht="16.5" customHeight="1">
      <c r="B997" s="1"/>
      <c r="C997" s="1"/>
      <c r="D997" s="1"/>
      <c r="E997" s="1"/>
      <c r="F997" s="1"/>
      <c r="G997" s="1"/>
      <c r="H997" s="1"/>
      <c r="I997" s="1"/>
      <c r="K997" s="1"/>
    </row>
    <row r="998" ht="16.5" customHeight="1">
      <c r="B998" s="1"/>
      <c r="C998" s="1"/>
      <c r="D998" s="1"/>
      <c r="E998" s="1"/>
      <c r="F998" s="1"/>
      <c r="G998" s="1"/>
      <c r="H998" s="1"/>
      <c r="I998" s="1"/>
      <c r="K998" s="1"/>
    </row>
    <row r="999" ht="16.5" customHeight="1">
      <c r="B999" s="1"/>
      <c r="C999" s="1"/>
      <c r="D999" s="1"/>
      <c r="E999" s="1"/>
      <c r="F999" s="1"/>
      <c r="G999" s="1"/>
      <c r="H999" s="1"/>
      <c r="I999" s="1"/>
      <c r="K999" s="1"/>
    </row>
    <row r="1000" ht="16.5" customHeight="1">
      <c r="B1000" s="1"/>
      <c r="C1000" s="1"/>
      <c r="D1000" s="1"/>
      <c r="E1000" s="1"/>
      <c r="F1000" s="1"/>
      <c r="G1000" s="1"/>
      <c r="H1000" s="1"/>
      <c r="I1000" s="1"/>
      <c r="K1000" s="1"/>
    </row>
  </sheetData>
  <mergeCells count="125">
    <mergeCell ref="A22:G22"/>
    <mergeCell ref="A25:G25"/>
    <mergeCell ref="A23:G23"/>
    <mergeCell ref="A24:G24"/>
    <mergeCell ref="A12:G12"/>
    <mergeCell ref="A9:G9"/>
    <mergeCell ref="A8:G8"/>
    <mergeCell ref="A10:G10"/>
    <mergeCell ref="A11:G11"/>
    <mergeCell ref="A35:G35"/>
    <mergeCell ref="A36:G36"/>
    <mergeCell ref="A16:G16"/>
    <mergeCell ref="A17:G17"/>
    <mergeCell ref="A18:G18"/>
    <mergeCell ref="A14:G14"/>
    <mergeCell ref="A20:G20"/>
    <mergeCell ref="A41:G41"/>
    <mergeCell ref="A43:G43"/>
    <mergeCell ref="A83:B83"/>
    <mergeCell ref="A84:B84"/>
    <mergeCell ref="A72:B72"/>
    <mergeCell ref="A73:B73"/>
    <mergeCell ref="A74:B74"/>
    <mergeCell ref="A67:B67"/>
    <mergeCell ref="A68:B68"/>
    <mergeCell ref="A87:B87"/>
    <mergeCell ref="A86:B86"/>
    <mergeCell ref="A88:B88"/>
    <mergeCell ref="A89:B89"/>
    <mergeCell ref="A19:G19"/>
    <mergeCell ref="A21:G21"/>
    <mergeCell ref="A60:B60"/>
    <mergeCell ref="A59:B59"/>
    <mergeCell ref="A65:B65"/>
    <mergeCell ref="A58:B58"/>
    <mergeCell ref="A61:B61"/>
    <mergeCell ref="A62:B62"/>
    <mergeCell ref="A66:R66"/>
    <mergeCell ref="A63:B63"/>
    <mergeCell ref="A64:B64"/>
    <mergeCell ref="A70:R70"/>
    <mergeCell ref="A56:B56"/>
    <mergeCell ref="A54:G54"/>
    <mergeCell ref="A57:R57"/>
    <mergeCell ref="A55:R55"/>
    <mergeCell ref="A51:G51"/>
    <mergeCell ref="A53:G53"/>
    <mergeCell ref="A52:R52"/>
    <mergeCell ref="A45:G45"/>
    <mergeCell ref="A46:G46"/>
    <mergeCell ref="A48:G48"/>
    <mergeCell ref="A49:G49"/>
    <mergeCell ref="A47:R47"/>
    <mergeCell ref="A32:G32"/>
    <mergeCell ref="A26:G26"/>
    <mergeCell ref="A27:G27"/>
    <mergeCell ref="A28:G28"/>
    <mergeCell ref="A29:G29"/>
    <mergeCell ref="A31:G31"/>
    <mergeCell ref="A33:G33"/>
    <mergeCell ref="A34:G34"/>
    <mergeCell ref="A30:R30"/>
    <mergeCell ref="A40:R40"/>
    <mergeCell ref="A42:R42"/>
    <mergeCell ref="A44:R44"/>
    <mergeCell ref="A37:R37"/>
    <mergeCell ref="A5:G5"/>
    <mergeCell ref="A7:G7"/>
    <mergeCell ref="A13:R13"/>
    <mergeCell ref="A6:R6"/>
    <mergeCell ref="A2:R2"/>
    <mergeCell ref="A15:R15"/>
    <mergeCell ref="A4:G4"/>
    <mergeCell ref="A3:G3"/>
    <mergeCell ref="A1:G1"/>
    <mergeCell ref="A116:B116"/>
    <mergeCell ref="A114:B114"/>
    <mergeCell ref="A115:B115"/>
    <mergeCell ref="A117:B117"/>
    <mergeCell ref="A113:B113"/>
    <mergeCell ref="A111:B111"/>
    <mergeCell ref="A118:B118"/>
    <mergeCell ref="A108:B108"/>
    <mergeCell ref="A107:B107"/>
    <mergeCell ref="A103:B103"/>
    <mergeCell ref="A104:R104"/>
    <mergeCell ref="A120:R120"/>
    <mergeCell ref="A123:R123"/>
    <mergeCell ref="A109:B109"/>
    <mergeCell ref="A112:R112"/>
    <mergeCell ref="A110:R110"/>
    <mergeCell ref="A94:R94"/>
    <mergeCell ref="A92:R92"/>
    <mergeCell ref="A85:R85"/>
    <mergeCell ref="A102:B102"/>
    <mergeCell ref="A90:B90"/>
    <mergeCell ref="A91:B91"/>
    <mergeCell ref="A93:B93"/>
    <mergeCell ref="A76:B76"/>
    <mergeCell ref="A78:B78"/>
    <mergeCell ref="A79:B79"/>
    <mergeCell ref="A81:B81"/>
    <mergeCell ref="A82:B82"/>
    <mergeCell ref="A80:B80"/>
    <mergeCell ref="A77:B77"/>
    <mergeCell ref="A105:B105"/>
    <mergeCell ref="A106:B106"/>
    <mergeCell ref="A100:B100"/>
    <mergeCell ref="A101:B101"/>
    <mergeCell ref="A124:B124"/>
    <mergeCell ref="A125:B125"/>
    <mergeCell ref="A121:B121"/>
    <mergeCell ref="A122:B122"/>
    <mergeCell ref="A119:B119"/>
    <mergeCell ref="A69:B69"/>
    <mergeCell ref="A71:B71"/>
    <mergeCell ref="A95:B95"/>
    <mergeCell ref="A96:B96"/>
    <mergeCell ref="A99:B99"/>
    <mergeCell ref="A98:B98"/>
    <mergeCell ref="A39:G39"/>
    <mergeCell ref="A50:G50"/>
    <mergeCell ref="A97:B97"/>
    <mergeCell ref="A38:G38"/>
    <mergeCell ref="A75:B7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4" width="7.63"/>
    <col customWidth="1" min="5" max="5" width="17.63"/>
    <col customWidth="1" min="6" max="8" width="7.63"/>
    <col customWidth="1" min="9" max="9" width="0.88"/>
    <col customWidth="1" min="10" max="10" width="6.5"/>
    <col customWidth="1" min="11" max="11" width="7.38"/>
    <col customWidth="1" min="12" max="12" width="4.5"/>
    <col customWidth="1" min="13" max="17" width="7.63"/>
    <col customWidth="1" min="18" max="18" width="7.88"/>
    <col customWidth="1" min="19" max="19" width="2.0"/>
    <col customWidth="1" min="20" max="26" width="7.63"/>
  </cols>
  <sheetData>
    <row r="1" ht="16.5" customHeight="1">
      <c r="A1" s="42" t="s">
        <v>237</v>
      </c>
      <c r="B1" s="44"/>
      <c r="C1" s="44"/>
      <c r="D1" s="98"/>
      <c r="E1" s="99" t="s">
        <v>56</v>
      </c>
      <c r="F1" s="99" t="s">
        <v>238</v>
      </c>
      <c r="G1" s="101" t="s">
        <v>239</v>
      </c>
      <c r="H1" s="101" t="s">
        <v>50</v>
      </c>
      <c r="I1" s="100"/>
      <c r="J1" s="101" t="s">
        <v>46</v>
      </c>
      <c r="K1" s="99" t="s">
        <v>57</v>
      </c>
      <c r="L1" s="99" t="s">
        <v>58</v>
      </c>
      <c r="M1" s="99" t="s">
        <v>240</v>
      </c>
      <c r="N1" s="99" t="s">
        <v>241</v>
      </c>
      <c r="O1" s="99" t="s">
        <v>242</v>
      </c>
      <c r="P1" s="99" t="s">
        <v>55</v>
      </c>
      <c r="Q1" s="99" t="s">
        <v>243</v>
      </c>
      <c r="R1" s="99" t="s">
        <v>244</v>
      </c>
      <c r="S1" s="99"/>
      <c r="T1" s="220" t="s">
        <v>61</v>
      </c>
      <c r="U1" s="220" t="s">
        <v>60</v>
      </c>
      <c r="V1" s="103" t="s">
        <v>62</v>
      </c>
    </row>
    <row r="2" ht="16.5" customHeight="1">
      <c r="A2" s="105" t="s">
        <v>245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108"/>
    </row>
    <row r="3" ht="16.5" customHeight="1">
      <c r="A3" s="224" t="s">
        <v>246</v>
      </c>
      <c r="B3" s="128"/>
      <c r="C3" s="128"/>
      <c r="D3" s="76"/>
      <c r="E3" s="226" t="s">
        <v>245</v>
      </c>
      <c r="F3" s="118">
        <v>1.0</v>
      </c>
      <c r="G3" s="227" t="s">
        <v>71</v>
      </c>
      <c r="H3" s="226" t="s">
        <v>71</v>
      </c>
      <c r="I3" s="52"/>
      <c r="J3" s="115" t="s">
        <v>71</v>
      </c>
      <c r="K3" s="115"/>
      <c r="L3" s="229"/>
      <c r="M3" s="118">
        <v>1.0</v>
      </c>
      <c r="N3" s="118">
        <v>1.0</v>
      </c>
      <c r="O3" s="118" t="s">
        <v>249</v>
      </c>
      <c r="P3" s="118">
        <v>11.0</v>
      </c>
      <c r="Q3" s="118">
        <v>0.0</v>
      </c>
      <c r="R3" s="118">
        <v>-6.0</v>
      </c>
      <c r="S3" s="52"/>
      <c r="T3" s="231">
        <v>10.0</v>
      </c>
      <c r="U3" s="232">
        <v>40.0</v>
      </c>
      <c r="V3" s="233" t="s">
        <v>250</v>
      </c>
    </row>
    <row r="4" ht="16.5" customHeight="1">
      <c r="A4" s="111" t="s">
        <v>251</v>
      </c>
      <c r="B4" s="112"/>
      <c r="C4" s="112"/>
      <c r="D4" s="113"/>
      <c r="E4" s="226" t="s">
        <v>245</v>
      </c>
      <c r="F4" s="118">
        <v>1.0</v>
      </c>
      <c r="G4" s="227" t="s">
        <v>71</v>
      </c>
      <c r="H4" s="226" t="s">
        <v>71</v>
      </c>
      <c r="I4" s="52"/>
      <c r="J4" s="115" t="s">
        <v>71</v>
      </c>
      <c r="K4" s="115"/>
      <c r="L4" s="229"/>
      <c r="M4" s="118">
        <v>1.0</v>
      </c>
      <c r="N4" s="118">
        <v>1.0</v>
      </c>
      <c r="O4" s="118" t="s">
        <v>249</v>
      </c>
      <c r="P4" s="118">
        <v>8.0</v>
      </c>
      <c r="Q4" s="118">
        <v>0.0</v>
      </c>
      <c r="R4" s="118">
        <v>-4.0</v>
      </c>
      <c r="S4" s="52"/>
      <c r="T4" s="231">
        <v>2.5</v>
      </c>
      <c r="U4" s="232">
        <v>20.0</v>
      </c>
      <c r="V4" s="233" t="s">
        <v>250</v>
      </c>
    </row>
    <row r="5" ht="16.5" customHeight="1">
      <c r="A5" s="105" t="s">
        <v>252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108"/>
    </row>
    <row r="6" ht="16.5" customHeight="1">
      <c r="A6" s="111" t="s">
        <v>254</v>
      </c>
      <c r="B6" s="112"/>
      <c r="C6" s="112"/>
      <c r="D6" s="113"/>
      <c r="E6" s="226" t="s">
        <v>252</v>
      </c>
      <c r="F6" s="118">
        <v>1.0</v>
      </c>
      <c r="G6" s="227">
        <v>2.0</v>
      </c>
      <c r="H6" s="226">
        <v>2.0</v>
      </c>
      <c r="I6" s="52"/>
      <c r="J6" s="115" t="s">
        <v>71</v>
      </c>
      <c r="K6" s="115"/>
      <c r="L6" s="229"/>
      <c r="M6" s="118">
        <v>1.0</v>
      </c>
      <c r="N6" s="118">
        <v>1.0</v>
      </c>
      <c r="O6" s="118" t="s">
        <v>249</v>
      </c>
      <c r="P6" s="118">
        <v>8.0</v>
      </c>
      <c r="Q6" s="118">
        <v>0.0</v>
      </c>
      <c r="R6" s="118">
        <v>-6.0</v>
      </c>
      <c r="S6" s="52"/>
      <c r="T6" s="231">
        <v>2.5</v>
      </c>
      <c r="U6" s="232">
        <v>50.0</v>
      </c>
      <c r="V6" s="233" t="s">
        <v>255</v>
      </c>
    </row>
    <row r="7" ht="16.5" customHeight="1">
      <c r="A7" s="111" t="s">
        <v>256</v>
      </c>
      <c r="B7" s="112"/>
      <c r="C7" s="112"/>
      <c r="D7" s="113"/>
      <c r="E7" s="226" t="s">
        <v>252</v>
      </c>
      <c r="F7" s="118">
        <v>1.0</v>
      </c>
      <c r="G7" s="227">
        <v>2.0</v>
      </c>
      <c r="H7" s="226">
        <v>2.0</v>
      </c>
      <c r="I7" s="52"/>
      <c r="J7" s="115" t="s">
        <v>71</v>
      </c>
      <c r="K7" s="115"/>
      <c r="L7" s="229"/>
      <c r="M7" s="118">
        <v>1.0</v>
      </c>
      <c r="N7" s="118">
        <v>1.0</v>
      </c>
      <c r="O7" s="118" t="s">
        <v>249</v>
      </c>
      <c r="P7" s="118">
        <v>5.0</v>
      </c>
      <c r="Q7" s="118">
        <v>0.0</v>
      </c>
      <c r="R7" s="118">
        <v>-4.0</v>
      </c>
      <c r="S7" s="52"/>
      <c r="T7" s="231">
        <v>1.0</v>
      </c>
      <c r="U7" s="232">
        <v>20.0</v>
      </c>
      <c r="V7" s="233" t="s">
        <v>255</v>
      </c>
    </row>
    <row r="8" ht="16.5" customHeight="1">
      <c r="A8" s="105" t="s">
        <v>258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108"/>
    </row>
    <row r="9" ht="16.5" customHeight="1">
      <c r="A9" s="111" t="s">
        <v>258</v>
      </c>
      <c r="B9" s="112"/>
      <c r="C9" s="112"/>
      <c r="D9" s="113"/>
      <c r="E9" s="226" t="s">
        <v>258</v>
      </c>
      <c r="F9" s="118">
        <v>1.0</v>
      </c>
      <c r="G9" s="227" t="s">
        <v>259</v>
      </c>
      <c r="H9" s="226" t="s">
        <v>259</v>
      </c>
      <c r="I9" s="52"/>
      <c r="J9" s="115"/>
      <c r="K9" s="115" t="s">
        <v>162</v>
      </c>
      <c r="L9" s="229" t="s">
        <v>260</v>
      </c>
      <c r="M9" s="118">
        <v>1.0</v>
      </c>
      <c r="N9" s="118">
        <v>1.0</v>
      </c>
      <c r="O9" s="118" t="s">
        <v>261</v>
      </c>
      <c r="P9" s="118">
        <v>2.0</v>
      </c>
      <c r="Q9" s="118">
        <v>0.0</v>
      </c>
      <c r="R9" s="118">
        <v>-6.0</v>
      </c>
      <c r="S9" s="52"/>
      <c r="T9" s="231">
        <v>0.5</v>
      </c>
      <c r="U9" s="232">
        <v>30.0</v>
      </c>
      <c r="V9" s="233" t="s">
        <v>262</v>
      </c>
    </row>
    <row r="10" ht="16.5" customHeight="1">
      <c r="A10" s="105" t="s">
        <v>263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108"/>
    </row>
    <row r="11" ht="16.5" customHeight="1">
      <c r="A11" s="111" t="s">
        <v>263</v>
      </c>
      <c r="B11" s="112"/>
      <c r="C11" s="112"/>
      <c r="D11" s="113"/>
      <c r="E11" s="226" t="s">
        <v>263</v>
      </c>
      <c r="F11" s="118">
        <v>1.0</v>
      </c>
      <c r="G11" s="227" t="s">
        <v>266</v>
      </c>
      <c r="H11" s="226" t="s">
        <v>266</v>
      </c>
      <c r="I11" s="52"/>
      <c r="J11" s="115" t="s">
        <v>88</v>
      </c>
      <c r="K11" s="115">
        <v>-1.0</v>
      </c>
      <c r="L11" s="229" t="s">
        <v>106</v>
      </c>
      <c r="M11" s="118">
        <v>0.0</v>
      </c>
      <c r="N11" s="118">
        <v>1.0</v>
      </c>
      <c r="O11" s="118" t="s">
        <v>249</v>
      </c>
      <c r="P11" s="118">
        <v>7.0</v>
      </c>
      <c r="Q11" s="118">
        <v>0.0</v>
      </c>
      <c r="R11" s="118">
        <v>-2.0</v>
      </c>
      <c r="S11" s="52"/>
      <c r="T11" s="231">
        <v>1.0</v>
      </c>
      <c r="U11" s="232">
        <v>20.0</v>
      </c>
      <c r="V11" s="233" t="s">
        <v>255</v>
      </c>
    </row>
    <row r="12" ht="16.5" customHeight="1">
      <c r="A12" s="105" t="s">
        <v>267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108"/>
    </row>
    <row r="13" ht="16.5" customHeight="1">
      <c r="A13" s="111" t="s">
        <v>267</v>
      </c>
      <c r="B13" s="112"/>
      <c r="C13" s="112"/>
      <c r="D13" s="113"/>
      <c r="E13" s="226" t="s">
        <v>267</v>
      </c>
      <c r="F13" s="118">
        <v>1.0</v>
      </c>
      <c r="G13" s="227" t="s">
        <v>270</v>
      </c>
      <c r="H13" s="226" t="s">
        <v>271</v>
      </c>
      <c r="I13" s="52"/>
      <c r="J13" s="115" t="s">
        <v>92</v>
      </c>
      <c r="K13" s="115">
        <v>0.0</v>
      </c>
      <c r="L13" s="229" t="s">
        <v>273</v>
      </c>
      <c r="M13" s="118">
        <v>0.0</v>
      </c>
      <c r="N13" s="118">
        <v>1.0</v>
      </c>
      <c r="O13" s="118" t="s">
        <v>261</v>
      </c>
      <c r="P13" s="118">
        <v>6.0</v>
      </c>
      <c r="Q13" s="118">
        <v>0.0</v>
      </c>
      <c r="R13" s="118">
        <v>-4.0</v>
      </c>
      <c r="S13" s="52"/>
      <c r="T13" s="231">
        <v>0.25</v>
      </c>
      <c r="U13" s="232">
        <v>20.0</v>
      </c>
      <c r="V13" s="233" t="s">
        <v>274</v>
      </c>
    </row>
    <row r="14" ht="16.5" customHeight="1">
      <c r="A14" s="111" t="s">
        <v>275</v>
      </c>
      <c r="B14" s="112"/>
      <c r="C14" s="112"/>
      <c r="D14" s="113"/>
      <c r="E14" s="226" t="s">
        <v>267</v>
      </c>
      <c r="F14" s="118">
        <v>1.0</v>
      </c>
      <c r="G14" s="227" t="s">
        <v>271</v>
      </c>
      <c r="H14" s="226" t="s">
        <v>276</v>
      </c>
      <c r="I14" s="52"/>
      <c r="J14" s="115" t="s">
        <v>92</v>
      </c>
      <c r="K14" s="115">
        <v>1.0</v>
      </c>
      <c r="L14" s="229" t="s">
        <v>273</v>
      </c>
      <c r="M14" s="118">
        <v>1.0</v>
      </c>
      <c r="N14" s="118">
        <v>1.0</v>
      </c>
      <c r="O14" s="118" t="s">
        <v>261</v>
      </c>
      <c r="P14" s="118">
        <v>7.0</v>
      </c>
      <c r="Q14" s="118">
        <v>0.0</v>
      </c>
      <c r="R14" s="118">
        <v>-6.0</v>
      </c>
      <c r="S14" s="52"/>
      <c r="T14" s="231">
        <v>1.0</v>
      </c>
      <c r="U14" s="232">
        <v>20.0</v>
      </c>
      <c r="V14" s="233" t="s">
        <v>277</v>
      </c>
    </row>
    <row r="15" ht="16.5" customHeight="1">
      <c r="A15" s="105" t="s">
        <v>278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108"/>
    </row>
    <row r="16" ht="16.5" customHeight="1">
      <c r="A16" s="111" t="s">
        <v>278</v>
      </c>
      <c r="B16" s="112"/>
      <c r="C16" s="112"/>
      <c r="D16" s="113"/>
      <c r="E16" s="226" t="s">
        <v>278</v>
      </c>
      <c r="F16" s="118">
        <v>1.0</v>
      </c>
      <c r="G16" s="227" t="s">
        <v>279</v>
      </c>
      <c r="H16" s="226" t="s">
        <v>280</v>
      </c>
      <c r="I16" s="52"/>
      <c r="J16" s="115" t="s">
        <v>88</v>
      </c>
      <c r="K16" s="115">
        <v>4.0</v>
      </c>
      <c r="L16" s="229" t="s">
        <v>89</v>
      </c>
      <c r="M16" s="118">
        <v>4.0</v>
      </c>
      <c r="N16" s="118">
        <v>1.0</v>
      </c>
      <c r="O16" s="118" t="s">
        <v>281</v>
      </c>
      <c r="P16" s="118" t="s">
        <v>145</v>
      </c>
      <c r="Q16" s="118">
        <v>0.0</v>
      </c>
      <c r="R16" s="118">
        <v>-6.0</v>
      </c>
      <c r="S16" s="52"/>
      <c r="T16" s="231">
        <v>3.0</v>
      </c>
      <c r="U16" s="232">
        <v>150.0</v>
      </c>
      <c r="V16" s="233" t="s">
        <v>219</v>
      </c>
    </row>
    <row r="17" ht="16.5" customHeight="1">
      <c r="A17" s="111" t="s">
        <v>282</v>
      </c>
      <c r="B17" s="112"/>
      <c r="C17" s="112"/>
      <c r="D17" s="113"/>
      <c r="E17" s="226" t="s">
        <v>278</v>
      </c>
      <c r="F17" s="118">
        <v>1.0</v>
      </c>
      <c r="G17" s="227" t="s">
        <v>279</v>
      </c>
      <c r="H17" s="226" t="s">
        <v>280</v>
      </c>
      <c r="I17" s="52"/>
      <c r="J17" s="115" t="s">
        <v>88</v>
      </c>
      <c r="K17" s="115">
        <v>4.0</v>
      </c>
      <c r="L17" s="229" t="s">
        <v>273</v>
      </c>
      <c r="M17" s="118">
        <v>2.0</v>
      </c>
      <c r="N17" s="118">
        <v>1.0</v>
      </c>
      <c r="O17" s="118" t="s">
        <v>281</v>
      </c>
      <c r="P17" s="118" t="s">
        <v>145</v>
      </c>
      <c r="Q17" s="118">
        <v>0.0</v>
      </c>
      <c r="R17" s="118">
        <v>-6.0</v>
      </c>
      <c r="S17" s="52"/>
      <c r="T17" s="231">
        <v>3.0</v>
      </c>
      <c r="U17" s="232">
        <v>150.0</v>
      </c>
      <c r="V17" s="233" t="s">
        <v>219</v>
      </c>
    </row>
    <row r="18" ht="16.5" customHeight="1">
      <c r="A18" s="111" t="s">
        <v>283</v>
      </c>
      <c r="B18" s="112"/>
      <c r="C18" s="112"/>
      <c r="D18" s="113"/>
      <c r="E18" s="226" t="s">
        <v>278</v>
      </c>
      <c r="F18" s="118">
        <v>1.0</v>
      </c>
      <c r="G18" s="227" t="s">
        <v>276</v>
      </c>
      <c r="H18" s="226" t="s">
        <v>279</v>
      </c>
      <c r="I18" s="52"/>
      <c r="J18" s="115" t="s">
        <v>88</v>
      </c>
      <c r="K18" s="115">
        <v>2.0</v>
      </c>
      <c r="L18" s="229" t="s">
        <v>89</v>
      </c>
      <c r="M18" s="118">
        <v>1.0</v>
      </c>
      <c r="N18" s="118">
        <v>1.0</v>
      </c>
      <c r="O18" s="118" t="s">
        <v>281</v>
      </c>
      <c r="P18" s="118">
        <v>7.0</v>
      </c>
      <c r="Q18" s="118">
        <v>0.0</v>
      </c>
      <c r="R18" s="118">
        <v>-4.0</v>
      </c>
      <c r="S18" s="52"/>
      <c r="T18" s="231">
        <v>2.0</v>
      </c>
      <c r="U18" s="232">
        <v>150.0</v>
      </c>
      <c r="V18" s="233" t="s">
        <v>284</v>
      </c>
    </row>
    <row r="19" ht="16.5" customHeight="1">
      <c r="A19" s="111" t="s">
        <v>285</v>
      </c>
      <c r="B19" s="112"/>
      <c r="C19" s="112"/>
      <c r="D19" s="113"/>
      <c r="E19" s="226" t="s">
        <v>278</v>
      </c>
      <c r="F19" s="118">
        <v>1.0</v>
      </c>
      <c r="G19" s="227"/>
      <c r="H19" s="226"/>
      <c r="I19" s="52"/>
      <c r="J19" s="115"/>
      <c r="K19" s="115"/>
      <c r="L19" s="229"/>
      <c r="M19" s="118"/>
      <c r="N19" s="118"/>
      <c r="O19" s="118" t="s">
        <v>286</v>
      </c>
      <c r="P19" s="118" t="s">
        <v>145</v>
      </c>
      <c r="Q19" s="118">
        <v>0.0</v>
      </c>
      <c r="R19" s="118"/>
      <c r="S19" s="52"/>
      <c r="T19" s="231">
        <v>1.0</v>
      </c>
      <c r="U19" s="232">
        <v>50.0</v>
      </c>
      <c r="V19" s="233" t="s">
        <v>166</v>
      </c>
    </row>
    <row r="20" ht="16.5" customHeight="1">
      <c r="A20" s="111" t="s">
        <v>287</v>
      </c>
      <c r="B20" s="112"/>
      <c r="C20" s="112"/>
      <c r="D20" s="113"/>
      <c r="E20" s="226" t="s">
        <v>287</v>
      </c>
      <c r="F20" s="118">
        <v>1.0</v>
      </c>
      <c r="G20" s="227" t="s">
        <v>71</v>
      </c>
      <c r="H20" s="226" t="s">
        <v>71</v>
      </c>
      <c r="I20" s="52"/>
      <c r="J20" s="115" t="s">
        <v>71</v>
      </c>
      <c r="K20" s="115"/>
      <c r="L20" s="229"/>
      <c r="M20" s="118">
        <v>0.0</v>
      </c>
      <c r="N20" s="118">
        <v>1.0</v>
      </c>
      <c r="O20" s="118" t="s">
        <v>288</v>
      </c>
      <c r="P20" s="118">
        <v>7.0</v>
      </c>
      <c r="Q20" s="118">
        <v>0.0</v>
      </c>
      <c r="R20" s="118">
        <v>-2.0</v>
      </c>
      <c r="S20" s="52"/>
      <c r="T20" s="231">
        <v>1.5</v>
      </c>
      <c r="U20" s="232">
        <v>40.0</v>
      </c>
      <c r="V20" s="233" t="s">
        <v>255</v>
      </c>
    </row>
    <row r="21" ht="16.5" customHeight="1">
      <c r="A21" s="105" t="s">
        <v>289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108"/>
    </row>
    <row r="22" ht="16.5" customHeight="1">
      <c r="A22" s="111" t="s">
        <v>291</v>
      </c>
      <c r="B22" s="112"/>
      <c r="C22" s="112"/>
      <c r="D22" s="113"/>
      <c r="E22" s="226" t="s">
        <v>289</v>
      </c>
      <c r="F22" s="118">
        <v>1.0</v>
      </c>
      <c r="G22" s="227"/>
      <c r="H22" s="226"/>
      <c r="I22" s="52"/>
      <c r="J22" s="115"/>
      <c r="K22" s="115"/>
      <c r="L22" s="229"/>
      <c r="M22" s="118"/>
      <c r="N22" s="118">
        <v>1.0</v>
      </c>
      <c r="O22" s="118" t="s">
        <v>292</v>
      </c>
      <c r="P22" s="118"/>
      <c r="Q22" s="118">
        <v>0.0</v>
      </c>
      <c r="R22" s="118"/>
      <c r="S22" s="52"/>
      <c r="T22" s="231">
        <v>0.5</v>
      </c>
      <c r="U22" s="232">
        <v>20.0</v>
      </c>
      <c r="V22" s="233" t="s">
        <v>128</v>
      </c>
    </row>
    <row r="23" ht="16.5" customHeight="1">
      <c r="A23" s="111" t="s">
        <v>293</v>
      </c>
      <c r="B23" s="112"/>
      <c r="C23" s="112"/>
      <c r="D23" s="113"/>
      <c r="E23" s="226" t="s">
        <v>289</v>
      </c>
      <c r="F23" s="118">
        <v>1.0</v>
      </c>
      <c r="G23" s="227" t="s">
        <v>266</v>
      </c>
      <c r="H23" s="226" t="s">
        <v>259</v>
      </c>
      <c r="I23" s="52"/>
      <c r="J23" s="115" t="s">
        <v>92</v>
      </c>
      <c r="K23" s="115">
        <v>-1.0</v>
      </c>
      <c r="L23" s="229" t="s">
        <v>89</v>
      </c>
      <c r="M23" s="118">
        <v>1.0</v>
      </c>
      <c r="N23" s="118"/>
      <c r="O23" s="118"/>
      <c r="P23" s="118">
        <v>5.0</v>
      </c>
      <c r="Q23" s="118">
        <v>0.0</v>
      </c>
      <c r="R23" s="118">
        <v>-3.0</v>
      </c>
      <c r="S23" s="52"/>
      <c r="T23" s="231">
        <v>0.5</v>
      </c>
      <c r="U23" s="232">
        <v>20.0</v>
      </c>
      <c r="V23" s="233"/>
    </row>
    <row r="24" ht="16.5" customHeight="1">
      <c r="A24" s="111" t="s">
        <v>294</v>
      </c>
      <c r="B24" s="112"/>
      <c r="C24" s="112"/>
      <c r="D24" s="113"/>
      <c r="E24" s="226" t="s">
        <v>289</v>
      </c>
      <c r="F24" s="118">
        <v>1.0</v>
      </c>
      <c r="G24" s="227" t="s">
        <v>295</v>
      </c>
      <c r="H24" s="226" t="s">
        <v>266</v>
      </c>
      <c r="I24" s="52"/>
      <c r="J24" s="115" t="s">
        <v>92</v>
      </c>
      <c r="K24" s="115">
        <v>1.0</v>
      </c>
      <c r="L24" s="229" t="s">
        <v>89</v>
      </c>
      <c r="M24" s="118">
        <v>3.0</v>
      </c>
      <c r="N24" s="118"/>
      <c r="O24" s="118"/>
      <c r="P24" s="118">
        <v>6.0</v>
      </c>
      <c r="Q24" s="118">
        <v>0.0</v>
      </c>
      <c r="R24" s="118">
        <v>-4.0</v>
      </c>
      <c r="S24" s="52"/>
      <c r="T24" s="231">
        <v>1.0</v>
      </c>
      <c r="U24" s="232">
        <v>30.0</v>
      </c>
      <c r="V24" s="233"/>
    </row>
    <row r="25" ht="16.5" customHeight="1">
      <c r="A25" s="105" t="s">
        <v>296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108"/>
    </row>
    <row r="26" ht="16.5" customHeight="1">
      <c r="A26" s="111" t="s">
        <v>297</v>
      </c>
      <c r="B26" s="112"/>
      <c r="C26" s="112"/>
      <c r="D26" s="113"/>
      <c r="E26" s="226" t="s">
        <v>296</v>
      </c>
      <c r="F26" s="118">
        <v>1.0</v>
      </c>
      <c r="G26" s="227" t="s">
        <v>298</v>
      </c>
      <c r="H26" s="226" t="s">
        <v>299</v>
      </c>
      <c r="I26" s="52"/>
      <c r="J26" s="115" t="s">
        <v>88</v>
      </c>
      <c r="K26" s="115" t="s">
        <v>300</v>
      </c>
      <c r="L26" s="229" t="s">
        <v>89</v>
      </c>
      <c r="M26" s="118">
        <v>0.0</v>
      </c>
      <c r="N26" s="118">
        <v>1.0</v>
      </c>
      <c r="O26" s="118" t="s">
        <v>249</v>
      </c>
      <c r="P26" s="118">
        <v>5.0</v>
      </c>
      <c r="Q26" s="118">
        <v>0.0</v>
      </c>
      <c r="R26" s="118">
        <v>-2.0</v>
      </c>
      <c r="S26" s="52"/>
      <c r="T26" s="231">
        <v>0.25</v>
      </c>
      <c r="U26" s="232">
        <v>4.0</v>
      </c>
      <c r="V26" s="233"/>
    </row>
    <row r="27" ht="16.5" customHeight="1">
      <c r="A27" s="111" t="s">
        <v>91</v>
      </c>
      <c r="B27" s="112"/>
      <c r="C27" s="112"/>
      <c r="D27" s="113"/>
      <c r="E27" s="226" t="s">
        <v>296</v>
      </c>
      <c r="F27" s="118">
        <v>1.0</v>
      </c>
      <c r="G27" s="227" t="s">
        <v>301</v>
      </c>
      <c r="H27" s="226" t="s">
        <v>302</v>
      </c>
      <c r="I27" s="52"/>
      <c r="J27" s="115" t="s">
        <v>88</v>
      </c>
      <c r="K27" s="115">
        <v>0.0</v>
      </c>
      <c r="L27" s="229" t="s">
        <v>89</v>
      </c>
      <c r="M27" s="118">
        <v>0.0</v>
      </c>
      <c r="N27" s="118">
        <v>1.0</v>
      </c>
      <c r="O27" s="118" t="s">
        <v>249</v>
      </c>
      <c r="P27" s="118">
        <v>6.0</v>
      </c>
      <c r="Q27" s="118">
        <v>0.0</v>
      </c>
      <c r="R27" s="118">
        <v>-2.0</v>
      </c>
      <c r="S27" s="52"/>
      <c r="T27" s="231">
        <v>0.5</v>
      </c>
      <c r="U27" s="232">
        <v>40.0</v>
      </c>
      <c r="V27" s="233"/>
    </row>
    <row r="28" ht="16.5" customHeight="1">
      <c r="A28" s="111" t="s">
        <v>95</v>
      </c>
      <c r="B28" s="112"/>
      <c r="C28" s="112"/>
      <c r="D28" s="113"/>
      <c r="E28" s="226" t="s">
        <v>296</v>
      </c>
      <c r="F28" s="118">
        <v>1.0</v>
      </c>
      <c r="G28" s="227" t="s">
        <v>298</v>
      </c>
      <c r="H28" s="226" t="s">
        <v>299</v>
      </c>
      <c r="I28" s="52"/>
      <c r="J28" s="115" t="s">
        <v>88</v>
      </c>
      <c r="K28" s="115">
        <v>-1.0</v>
      </c>
      <c r="L28" s="229" t="s">
        <v>89</v>
      </c>
      <c r="M28" s="118">
        <v>0.0</v>
      </c>
      <c r="N28" s="118">
        <v>1.0</v>
      </c>
      <c r="O28" s="118" t="s">
        <v>249</v>
      </c>
      <c r="P28" s="118">
        <v>5.0</v>
      </c>
      <c r="Q28" s="118">
        <v>0.0</v>
      </c>
      <c r="R28" s="118">
        <v>-1.0</v>
      </c>
      <c r="S28" s="52"/>
      <c r="T28" s="231">
        <v>0.25</v>
      </c>
      <c r="U28" s="232">
        <v>30.0</v>
      </c>
      <c r="V28" s="233"/>
    </row>
    <row r="29" ht="16.5" customHeight="1">
      <c r="A29" s="111" t="s">
        <v>96</v>
      </c>
      <c r="B29" s="112"/>
      <c r="C29" s="112"/>
      <c r="D29" s="113"/>
      <c r="E29" s="226" t="s">
        <v>296</v>
      </c>
      <c r="F29" s="118">
        <v>1.0</v>
      </c>
      <c r="G29" s="227" t="s">
        <v>298</v>
      </c>
      <c r="H29" s="226" t="s">
        <v>299</v>
      </c>
      <c r="I29" s="52"/>
      <c r="J29" s="115" t="s">
        <v>88</v>
      </c>
      <c r="K29" s="115">
        <v>-1.0</v>
      </c>
      <c r="L29" s="229" t="s">
        <v>89</v>
      </c>
      <c r="M29" s="118">
        <v>0.0</v>
      </c>
      <c r="N29" s="118">
        <v>1.0</v>
      </c>
      <c r="O29" s="118" t="s">
        <v>249</v>
      </c>
      <c r="P29" s="118">
        <v>5.0</v>
      </c>
      <c r="Q29" s="118">
        <v>0.0</v>
      </c>
      <c r="R29" s="118">
        <v>-1.0</v>
      </c>
      <c r="S29" s="52"/>
      <c r="T29" s="231">
        <v>0.1</v>
      </c>
      <c r="U29" s="232">
        <v>20.0</v>
      </c>
      <c r="V29" s="233"/>
    </row>
    <row r="30" ht="16.5" customHeight="1">
      <c r="A30" s="105" t="s">
        <v>303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108"/>
    </row>
    <row r="31" ht="16.5" customHeight="1">
      <c r="A31" s="111" t="s">
        <v>122</v>
      </c>
      <c r="B31" s="112"/>
      <c r="C31" s="112"/>
      <c r="D31" s="113"/>
      <c r="E31" s="226" t="s">
        <v>303</v>
      </c>
      <c r="F31" s="118">
        <v>1.0</v>
      </c>
      <c r="G31" s="227" t="s">
        <v>302</v>
      </c>
      <c r="H31" s="226" t="s">
        <v>306</v>
      </c>
      <c r="I31" s="52"/>
      <c r="J31" s="115" t="s">
        <v>92</v>
      </c>
      <c r="K31" s="115">
        <v>0.0</v>
      </c>
      <c r="L31" s="229" t="s">
        <v>93</v>
      </c>
      <c r="M31" s="118">
        <v>1.0</v>
      </c>
      <c r="N31" s="118">
        <v>1.0</v>
      </c>
      <c r="O31" s="118" t="s">
        <v>249</v>
      </c>
      <c r="P31" s="118">
        <v>8.0</v>
      </c>
      <c r="Q31" s="118">
        <v>0.0</v>
      </c>
      <c r="R31" s="118">
        <v>-2.0</v>
      </c>
      <c r="S31" s="52"/>
      <c r="T31" s="231">
        <v>1.0</v>
      </c>
      <c r="U31" s="232">
        <v>40.0</v>
      </c>
      <c r="V31" s="233"/>
    </row>
    <row r="32" ht="16.5" customHeight="1">
      <c r="A32" s="111" t="s">
        <v>123</v>
      </c>
      <c r="B32" s="112"/>
      <c r="C32" s="112"/>
      <c r="D32" s="113"/>
      <c r="E32" s="226" t="s">
        <v>303</v>
      </c>
      <c r="F32" s="118">
        <v>1.0</v>
      </c>
      <c r="G32" s="227" t="s">
        <v>299</v>
      </c>
      <c r="H32" s="226" t="s">
        <v>302</v>
      </c>
      <c r="I32" s="52"/>
      <c r="J32" s="115" t="s">
        <v>92</v>
      </c>
      <c r="K32" s="115">
        <v>2.0</v>
      </c>
      <c r="L32" s="229" t="s">
        <v>93</v>
      </c>
      <c r="M32" s="118">
        <v>2.0</v>
      </c>
      <c r="N32" s="118">
        <v>1.0</v>
      </c>
      <c r="O32" s="118" t="s">
        <v>249</v>
      </c>
      <c r="P32" s="118">
        <v>11.0</v>
      </c>
      <c r="Q32" s="118">
        <v>0.0</v>
      </c>
      <c r="R32" s="118">
        <v>-3.0</v>
      </c>
      <c r="S32" s="52"/>
      <c r="T32" s="231">
        <v>2.0</v>
      </c>
      <c r="U32" s="232">
        <v>60.0</v>
      </c>
      <c r="V32" s="233"/>
    </row>
    <row r="33" ht="16.5" customHeight="1">
      <c r="A33" s="111" t="s">
        <v>124</v>
      </c>
      <c r="B33" s="112"/>
      <c r="C33" s="112"/>
      <c r="D33" s="113"/>
      <c r="E33" s="226" t="s">
        <v>303</v>
      </c>
      <c r="F33" s="118">
        <v>1.0</v>
      </c>
      <c r="G33" s="227" t="s">
        <v>299</v>
      </c>
      <c r="H33" s="226" t="s">
        <v>302</v>
      </c>
      <c r="I33" s="52"/>
      <c r="J33" s="115" t="s">
        <v>92</v>
      </c>
      <c r="K33" s="115">
        <v>2.0</v>
      </c>
      <c r="L33" s="229" t="s">
        <v>106</v>
      </c>
      <c r="M33" s="118">
        <v>1.0</v>
      </c>
      <c r="N33" s="118">
        <v>1.0</v>
      </c>
      <c r="O33" s="118" t="s">
        <v>249</v>
      </c>
      <c r="P33" s="118">
        <v>10.0</v>
      </c>
      <c r="Q33" s="118">
        <v>0.0</v>
      </c>
      <c r="R33" s="118">
        <v>-3.0</v>
      </c>
      <c r="S33" s="52"/>
      <c r="T33" s="231">
        <v>1.5</v>
      </c>
      <c r="U33" s="232">
        <v>35.0</v>
      </c>
      <c r="V33" s="233"/>
    </row>
    <row r="34" ht="16.5" customHeight="1">
      <c r="A34" s="111" t="s">
        <v>125</v>
      </c>
      <c r="B34" s="112"/>
      <c r="C34" s="112"/>
      <c r="D34" s="113"/>
      <c r="E34" s="226" t="s">
        <v>303</v>
      </c>
      <c r="F34" s="118">
        <v>1.0</v>
      </c>
      <c r="G34" s="227" t="s">
        <v>298</v>
      </c>
      <c r="H34" s="226" t="s">
        <v>299</v>
      </c>
      <c r="I34" s="52"/>
      <c r="J34" s="115" t="s">
        <v>92</v>
      </c>
      <c r="K34" s="115">
        <v>3.0</v>
      </c>
      <c r="L34" s="229" t="s">
        <v>106</v>
      </c>
      <c r="M34" s="118">
        <v>1.0</v>
      </c>
      <c r="N34" s="118">
        <v>1.0</v>
      </c>
      <c r="O34" s="118" t="s">
        <v>249</v>
      </c>
      <c r="P34" s="118">
        <v>12.0</v>
      </c>
      <c r="Q34" s="118">
        <v>0.0</v>
      </c>
      <c r="R34" s="118">
        <v>-4.0</v>
      </c>
      <c r="S34" s="52"/>
      <c r="T34" s="231">
        <v>2.5</v>
      </c>
      <c r="U34" s="232">
        <v>50.0</v>
      </c>
      <c r="V34" s="233"/>
    </row>
    <row r="35" ht="16.5" customHeight="1">
      <c r="A35" s="105" t="s">
        <v>308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108"/>
    </row>
    <row r="36" ht="16.5" customHeight="1">
      <c r="A36" s="111" t="s">
        <v>310</v>
      </c>
      <c r="B36" s="112"/>
      <c r="C36" s="112"/>
      <c r="D36" s="113"/>
      <c r="E36" s="226" t="s">
        <v>308</v>
      </c>
      <c r="F36" s="118">
        <v>1.0</v>
      </c>
      <c r="G36" s="227" t="s">
        <v>298</v>
      </c>
      <c r="H36" s="226" t="s">
        <v>299</v>
      </c>
      <c r="I36" s="52"/>
      <c r="J36" s="115" t="s">
        <v>88</v>
      </c>
      <c r="K36" s="115">
        <v>-1.0</v>
      </c>
      <c r="L36" s="229" t="s">
        <v>93</v>
      </c>
      <c r="M36" s="118">
        <v>1.0</v>
      </c>
      <c r="N36" s="118">
        <v>1.0</v>
      </c>
      <c r="O36" s="118" t="s">
        <v>249</v>
      </c>
      <c r="P36" s="118">
        <v>5.0</v>
      </c>
      <c r="Q36" s="118">
        <v>0.0</v>
      </c>
      <c r="R36" s="118">
        <v>0.0</v>
      </c>
      <c r="S36" s="52"/>
      <c r="T36" s="231">
        <v>0.05</v>
      </c>
      <c r="U36" s="232">
        <v>3.0</v>
      </c>
      <c r="V36" s="233"/>
    </row>
    <row r="37" ht="16.5" customHeight="1">
      <c r="A37" s="105" t="s">
        <v>311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108"/>
    </row>
    <row r="38" ht="16.5" customHeight="1">
      <c r="A38" s="111" t="s">
        <v>312</v>
      </c>
      <c r="B38" s="112"/>
      <c r="C38" s="112"/>
      <c r="D38" s="113"/>
      <c r="E38" s="226" t="s">
        <v>311</v>
      </c>
      <c r="F38" s="118">
        <v>1.0</v>
      </c>
      <c r="G38" s="227" t="s">
        <v>299</v>
      </c>
      <c r="H38" s="226" t="s">
        <v>302</v>
      </c>
      <c r="I38" s="52"/>
      <c r="J38" s="115" t="s">
        <v>88</v>
      </c>
      <c r="K38" s="115">
        <v>5.0</v>
      </c>
      <c r="L38" s="229" t="s">
        <v>89</v>
      </c>
      <c r="M38" s="118">
        <v>2.0</v>
      </c>
      <c r="N38" s="118">
        <v>1.0</v>
      </c>
      <c r="O38" s="118" t="s">
        <v>249</v>
      </c>
      <c r="P38" s="118">
        <v>11.0</v>
      </c>
      <c r="Q38" s="118">
        <v>0.0</v>
      </c>
      <c r="R38" s="118">
        <v>-6.0</v>
      </c>
      <c r="S38" s="52"/>
      <c r="T38" s="231">
        <v>3.0</v>
      </c>
      <c r="U38" s="232">
        <v>60.0</v>
      </c>
      <c r="V38" s="233" t="s">
        <v>77</v>
      </c>
    </row>
    <row r="39" ht="16.5" customHeight="1">
      <c r="A39" s="105" t="s">
        <v>313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108"/>
    </row>
    <row r="40" ht="16.5" customHeight="1">
      <c r="A40" s="111" t="s">
        <v>205</v>
      </c>
      <c r="B40" s="112"/>
      <c r="C40" s="112"/>
      <c r="D40" s="113"/>
      <c r="E40" s="226" t="s">
        <v>313</v>
      </c>
      <c r="F40" s="118">
        <v>1.0</v>
      </c>
      <c r="G40" s="227" t="s">
        <v>299</v>
      </c>
      <c r="H40" s="226" t="s">
        <v>302</v>
      </c>
      <c r="I40" s="52"/>
      <c r="J40" s="115" t="s">
        <v>88</v>
      </c>
      <c r="K40" s="115">
        <v>3.0</v>
      </c>
      <c r="L40" s="229" t="s">
        <v>89</v>
      </c>
      <c r="M40" s="118">
        <v>2.0</v>
      </c>
      <c r="N40" s="118">
        <v>1.0</v>
      </c>
      <c r="O40" s="118" t="s">
        <v>249</v>
      </c>
      <c r="P40" s="118">
        <v>9.0</v>
      </c>
      <c r="Q40" s="118">
        <v>0.0</v>
      </c>
      <c r="R40" s="118">
        <v>-6.0</v>
      </c>
      <c r="S40" s="52"/>
      <c r="T40" s="231">
        <v>2.0</v>
      </c>
      <c r="U40" s="232">
        <v>40.0</v>
      </c>
      <c r="V40" s="233"/>
    </row>
    <row r="41" ht="16.5" customHeight="1">
      <c r="A41" s="105" t="s">
        <v>314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108"/>
    </row>
    <row r="42" ht="16.5" customHeight="1">
      <c r="A42" s="111" t="s">
        <v>208</v>
      </c>
      <c r="B42" s="112"/>
      <c r="C42" s="112"/>
      <c r="D42" s="113"/>
      <c r="E42" s="226" t="s">
        <v>313</v>
      </c>
      <c r="F42" s="118">
        <v>1.0</v>
      </c>
      <c r="G42" s="227" t="s">
        <v>302</v>
      </c>
      <c r="H42" s="226" t="s">
        <v>306</v>
      </c>
      <c r="I42" s="52"/>
      <c r="J42" s="115" t="s">
        <v>88</v>
      </c>
      <c r="K42" s="115">
        <v>1.0</v>
      </c>
      <c r="L42" s="229" t="s">
        <v>89</v>
      </c>
      <c r="M42" s="118">
        <v>3.0</v>
      </c>
      <c r="N42" s="118">
        <v>1.0</v>
      </c>
      <c r="O42" s="118" t="s">
        <v>249</v>
      </c>
      <c r="P42" s="118">
        <v>6.0</v>
      </c>
      <c r="Q42" s="118">
        <v>0.0</v>
      </c>
      <c r="R42" s="118">
        <v>-4.0</v>
      </c>
      <c r="S42" s="52"/>
      <c r="T42" s="231">
        <v>1.0</v>
      </c>
      <c r="U42" s="232">
        <v>30.0</v>
      </c>
      <c r="V42" s="233"/>
    </row>
    <row r="43" ht="16.5" customHeight="1">
      <c r="A43" s="111" t="s">
        <v>316</v>
      </c>
      <c r="B43" s="112"/>
      <c r="C43" s="112"/>
      <c r="D43" s="113"/>
      <c r="E43" s="226" t="s">
        <v>314</v>
      </c>
      <c r="F43" s="118">
        <v>1.0</v>
      </c>
      <c r="G43" s="227" t="s">
        <v>271</v>
      </c>
      <c r="H43" s="226" t="s">
        <v>276</v>
      </c>
      <c r="I43" s="52"/>
      <c r="J43" s="115" t="s">
        <v>88</v>
      </c>
      <c r="K43" s="115">
        <v>0.0</v>
      </c>
      <c r="L43" s="229" t="s">
        <v>89</v>
      </c>
      <c r="M43" s="118">
        <v>1.0</v>
      </c>
      <c r="N43" s="118">
        <v>1.0</v>
      </c>
      <c r="O43" s="118" t="s">
        <v>261</v>
      </c>
      <c r="P43" s="118" t="s">
        <v>145</v>
      </c>
      <c r="Q43" s="118">
        <v>0.0</v>
      </c>
      <c r="R43" s="118">
        <v>-6.0</v>
      </c>
      <c r="S43" s="52"/>
      <c r="T43" s="231">
        <v>1.0</v>
      </c>
      <c r="U43" s="232">
        <v>50.0</v>
      </c>
      <c r="V43" s="233" t="s">
        <v>219</v>
      </c>
    </row>
    <row r="44" ht="16.5" customHeight="1">
      <c r="A44" s="111" t="s">
        <v>317</v>
      </c>
      <c r="B44" s="112"/>
      <c r="C44" s="112"/>
      <c r="D44" s="113"/>
      <c r="E44" s="226" t="s">
        <v>314</v>
      </c>
      <c r="F44" s="118">
        <v>1.0</v>
      </c>
      <c r="G44" s="227" t="s">
        <v>276</v>
      </c>
      <c r="H44" s="226" t="s">
        <v>279</v>
      </c>
      <c r="I44" s="52"/>
      <c r="J44" s="115" t="s">
        <v>88</v>
      </c>
      <c r="K44" s="115">
        <v>1.0</v>
      </c>
      <c r="L44" s="229" t="s">
        <v>89</v>
      </c>
      <c r="M44" s="118">
        <v>2.0</v>
      </c>
      <c r="N44" s="118">
        <v>1.0</v>
      </c>
      <c r="O44" s="118" t="s">
        <v>261</v>
      </c>
      <c r="P44" s="118" t="s">
        <v>173</v>
      </c>
      <c r="Q44" s="118">
        <v>0.0</v>
      </c>
      <c r="R44" s="118">
        <v>-7.0</v>
      </c>
      <c r="S44" s="52"/>
      <c r="T44" s="231">
        <v>1.0</v>
      </c>
      <c r="U44" s="232">
        <v>100.0</v>
      </c>
      <c r="V44" s="233" t="s">
        <v>219</v>
      </c>
    </row>
    <row r="45" ht="16.5" customHeight="1">
      <c r="A45" s="111" t="s">
        <v>318</v>
      </c>
      <c r="B45" s="112"/>
      <c r="C45" s="112"/>
      <c r="D45" s="113"/>
      <c r="E45" s="226" t="s">
        <v>314</v>
      </c>
      <c r="F45" s="118">
        <v>1.0</v>
      </c>
      <c r="G45" s="227" t="s">
        <v>276</v>
      </c>
      <c r="H45" s="226" t="s">
        <v>279</v>
      </c>
      <c r="I45" s="52"/>
      <c r="J45" s="115" t="s">
        <v>88</v>
      </c>
      <c r="K45" s="115">
        <v>2.0</v>
      </c>
      <c r="L45" s="229" t="s">
        <v>89</v>
      </c>
      <c r="M45" s="118">
        <v>3.0</v>
      </c>
      <c r="N45" s="118">
        <v>1.0</v>
      </c>
      <c r="O45" s="118" t="s">
        <v>261</v>
      </c>
      <c r="P45" s="118" t="s">
        <v>202</v>
      </c>
      <c r="Q45" s="118">
        <v>0.0</v>
      </c>
      <c r="R45" s="118">
        <v>-8.0</v>
      </c>
      <c r="S45" s="52"/>
      <c r="T45" s="231">
        <v>1.5</v>
      </c>
      <c r="U45" s="232">
        <v>200.0</v>
      </c>
      <c r="V45" s="233" t="s">
        <v>219</v>
      </c>
    </row>
    <row r="46" ht="17.25" customHeight="1">
      <c r="A46" s="263" t="s">
        <v>320</v>
      </c>
      <c r="B46" s="215"/>
      <c r="C46" s="215"/>
      <c r="D46" s="89"/>
      <c r="E46" s="92" t="s">
        <v>314</v>
      </c>
      <c r="F46" s="146">
        <v>1.0</v>
      </c>
      <c r="G46" s="264" t="s">
        <v>279</v>
      </c>
      <c r="H46" s="92" t="s">
        <v>280</v>
      </c>
      <c r="I46" s="146"/>
      <c r="J46" s="266" t="s">
        <v>88</v>
      </c>
      <c r="K46" s="266">
        <v>3.0</v>
      </c>
      <c r="L46" s="267" t="s">
        <v>89</v>
      </c>
      <c r="M46" s="146">
        <v>3.0</v>
      </c>
      <c r="N46" s="146">
        <v>1.0</v>
      </c>
      <c r="O46" s="146" t="s">
        <v>261</v>
      </c>
      <c r="P46" s="146" t="s">
        <v>173</v>
      </c>
      <c r="Q46" s="146">
        <v>0.0</v>
      </c>
      <c r="R46" s="146">
        <v>-7.0</v>
      </c>
      <c r="S46" s="146"/>
      <c r="T46" s="269">
        <v>2.0</v>
      </c>
      <c r="U46" s="270">
        <v>900.0</v>
      </c>
      <c r="V46" s="272" t="s">
        <v>219</v>
      </c>
    </row>
    <row r="47" ht="16.5" customHeight="1">
      <c r="E47" s="1"/>
      <c r="I47" s="1"/>
      <c r="J47" s="1"/>
      <c r="K47" s="1"/>
      <c r="L47" s="1"/>
      <c r="R47" s="1"/>
      <c r="S47" s="1"/>
    </row>
    <row r="48" ht="16.5" customHeight="1">
      <c r="E48" s="1"/>
      <c r="I48" s="1"/>
      <c r="J48" s="1"/>
      <c r="K48" s="1"/>
      <c r="L48" s="1"/>
      <c r="R48" s="1"/>
      <c r="S48" s="1"/>
    </row>
    <row r="49" ht="16.5" customHeight="1">
      <c r="E49" s="1"/>
      <c r="I49" s="1"/>
      <c r="J49" s="1"/>
      <c r="K49" s="1"/>
      <c r="L49" s="1"/>
      <c r="R49" s="1"/>
      <c r="S49" s="1"/>
    </row>
    <row r="50" ht="16.5" customHeight="1">
      <c r="E50" s="1"/>
      <c r="I50" s="1"/>
      <c r="J50" s="1"/>
      <c r="K50" s="1"/>
      <c r="L50" s="1"/>
      <c r="R50" s="1"/>
      <c r="S50" s="1"/>
    </row>
    <row r="51" ht="16.5" customHeight="1">
      <c r="E51" s="1"/>
      <c r="I51" s="1"/>
      <c r="J51" s="1"/>
      <c r="K51" s="1"/>
      <c r="L51" s="1"/>
      <c r="R51" s="1"/>
      <c r="S51" s="1"/>
    </row>
    <row r="52" ht="16.5" customHeight="1">
      <c r="E52" s="1"/>
      <c r="I52" s="1"/>
      <c r="J52" s="1"/>
      <c r="K52" s="1"/>
      <c r="L52" s="1"/>
      <c r="R52" s="1"/>
      <c r="S52" s="1"/>
    </row>
    <row r="53" ht="16.5" customHeight="1">
      <c r="E53" s="1"/>
      <c r="I53" s="1"/>
      <c r="J53" s="1"/>
      <c r="K53" s="1"/>
      <c r="L53" s="1"/>
      <c r="R53" s="1"/>
      <c r="S53" s="1"/>
    </row>
    <row r="54" ht="16.5" customHeight="1">
      <c r="E54" s="1"/>
      <c r="I54" s="1"/>
      <c r="J54" s="1"/>
      <c r="K54" s="1"/>
      <c r="L54" s="1"/>
      <c r="R54" s="1"/>
      <c r="S54" s="1"/>
    </row>
    <row r="55" ht="16.5" customHeight="1">
      <c r="E55" s="1"/>
      <c r="I55" s="1"/>
      <c r="J55" s="1"/>
      <c r="K55" s="1"/>
      <c r="L55" s="1"/>
      <c r="R55" s="1"/>
      <c r="S55" s="1"/>
    </row>
    <row r="56" ht="16.5" customHeight="1">
      <c r="E56" s="1"/>
      <c r="I56" s="1"/>
      <c r="J56" s="1"/>
      <c r="K56" s="1"/>
      <c r="L56" s="1"/>
      <c r="R56" s="1"/>
      <c r="S56" s="1"/>
    </row>
    <row r="57" ht="16.5" customHeight="1">
      <c r="E57" s="1"/>
      <c r="I57" s="1"/>
      <c r="J57" s="1"/>
      <c r="K57" s="1"/>
      <c r="L57" s="1"/>
      <c r="R57" s="1"/>
      <c r="S57" s="1"/>
    </row>
    <row r="58" ht="16.5" customHeight="1">
      <c r="E58" s="1"/>
      <c r="I58" s="1"/>
      <c r="J58" s="1"/>
      <c r="K58" s="1"/>
      <c r="L58" s="1"/>
      <c r="R58" s="1"/>
      <c r="S58" s="1"/>
    </row>
    <row r="59" ht="16.5" customHeight="1">
      <c r="E59" s="1"/>
      <c r="I59" s="1"/>
      <c r="J59" s="1"/>
      <c r="K59" s="1"/>
      <c r="L59" s="1"/>
      <c r="R59" s="1"/>
      <c r="S59" s="1"/>
    </row>
    <row r="60" ht="16.5" customHeight="1">
      <c r="E60" s="1"/>
      <c r="I60" s="1"/>
      <c r="J60" s="1"/>
      <c r="K60" s="1"/>
      <c r="L60" s="1"/>
      <c r="R60" s="1"/>
      <c r="S60" s="1"/>
    </row>
    <row r="61" ht="16.5" customHeight="1">
      <c r="E61" s="1"/>
      <c r="I61" s="1"/>
      <c r="J61" s="1"/>
      <c r="K61" s="1"/>
      <c r="L61" s="1"/>
      <c r="R61" s="1"/>
      <c r="S61" s="1"/>
    </row>
    <row r="62" ht="16.5" customHeight="1">
      <c r="E62" s="1"/>
      <c r="I62" s="1"/>
      <c r="J62" s="1"/>
      <c r="K62" s="1"/>
      <c r="L62" s="1"/>
      <c r="R62" s="1"/>
      <c r="S62" s="1"/>
    </row>
    <row r="63" ht="16.5" customHeight="1">
      <c r="E63" s="1"/>
      <c r="I63" s="1"/>
      <c r="J63" s="1"/>
      <c r="K63" s="1"/>
      <c r="L63" s="1"/>
      <c r="R63" s="1"/>
      <c r="S63" s="1"/>
    </row>
    <row r="64" ht="16.5" customHeight="1">
      <c r="E64" s="1"/>
      <c r="I64" s="1"/>
      <c r="J64" s="1"/>
      <c r="K64" s="1"/>
      <c r="L64" s="1"/>
      <c r="R64" s="1"/>
      <c r="S64" s="1"/>
    </row>
    <row r="65" ht="16.5" customHeight="1">
      <c r="E65" s="1"/>
      <c r="I65" s="1"/>
      <c r="J65" s="1"/>
      <c r="K65" s="1"/>
      <c r="L65" s="1"/>
      <c r="R65" s="1"/>
      <c r="S65" s="1"/>
    </row>
    <row r="66" ht="16.5" customHeight="1">
      <c r="E66" s="1"/>
      <c r="I66" s="1"/>
      <c r="J66" s="1"/>
      <c r="K66" s="1"/>
      <c r="L66" s="1"/>
      <c r="R66" s="1"/>
      <c r="S66" s="1"/>
    </row>
    <row r="67" ht="16.5" customHeight="1">
      <c r="E67" s="1"/>
      <c r="I67" s="1"/>
      <c r="J67" s="1"/>
      <c r="K67" s="1"/>
      <c r="L67" s="1"/>
      <c r="R67" s="1"/>
      <c r="S67" s="1"/>
    </row>
    <row r="68" ht="16.5" customHeight="1">
      <c r="E68" s="1"/>
      <c r="I68" s="1"/>
      <c r="J68" s="1"/>
      <c r="K68" s="1"/>
      <c r="L68" s="1"/>
      <c r="R68" s="1"/>
      <c r="S68" s="1"/>
    </row>
    <row r="69" ht="16.5" customHeight="1">
      <c r="E69" s="1"/>
      <c r="I69" s="1"/>
      <c r="J69" s="1"/>
      <c r="K69" s="1"/>
      <c r="L69" s="1"/>
      <c r="R69" s="1"/>
      <c r="S69" s="1"/>
    </row>
    <row r="70" ht="16.5" customHeight="1">
      <c r="E70" s="1"/>
      <c r="I70" s="1"/>
      <c r="J70" s="1"/>
      <c r="K70" s="1"/>
      <c r="L70" s="1"/>
      <c r="R70" s="1"/>
      <c r="S70" s="1"/>
    </row>
    <row r="71" ht="16.5" customHeight="1">
      <c r="E71" s="1"/>
      <c r="I71" s="1"/>
      <c r="J71" s="1"/>
      <c r="K71" s="1"/>
      <c r="L71" s="1"/>
      <c r="R71" s="1"/>
      <c r="S71" s="1"/>
    </row>
    <row r="72" ht="16.5" customHeight="1">
      <c r="E72" s="1"/>
      <c r="I72" s="1"/>
      <c r="J72" s="1"/>
      <c r="K72" s="1"/>
      <c r="L72" s="1"/>
      <c r="R72" s="1"/>
      <c r="S72" s="1"/>
    </row>
    <row r="73" ht="16.5" customHeight="1">
      <c r="E73" s="1"/>
      <c r="I73" s="1"/>
      <c r="J73" s="1"/>
      <c r="K73" s="1"/>
      <c r="L73" s="1"/>
      <c r="R73" s="1"/>
      <c r="S73" s="1"/>
    </row>
    <row r="74" ht="16.5" customHeight="1">
      <c r="E74" s="1"/>
      <c r="I74" s="1"/>
      <c r="J74" s="1"/>
      <c r="K74" s="1"/>
      <c r="L74" s="1"/>
      <c r="R74" s="1"/>
      <c r="S74" s="1"/>
    </row>
    <row r="75" ht="16.5" customHeight="1">
      <c r="E75" s="1"/>
      <c r="I75" s="1"/>
      <c r="J75" s="1"/>
      <c r="K75" s="1"/>
      <c r="L75" s="1"/>
      <c r="R75" s="1"/>
      <c r="S75" s="1"/>
    </row>
    <row r="76" ht="16.5" customHeight="1">
      <c r="E76" s="1"/>
      <c r="I76" s="1"/>
      <c r="J76" s="1"/>
      <c r="K76" s="1"/>
      <c r="L76" s="1"/>
      <c r="R76" s="1"/>
      <c r="S76" s="1"/>
    </row>
    <row r="77" ht="16.5" customHeight="1">
      <c r="E77" s="1"/>
      <c r="I77" s="1"/>
      <c r="J77" s="1"/>
      <c r="K77" s="1"/>
      <c r="L77" s="1"/>
      <c r="R77" s="1"/>
      <c r="S77" s="1"/>
    </row>
    <row r="78" ht="16.5" customHeight="1">
      <c r="E78" s="1"/>
      <c r="I78" s="1"/>
      <c r="J78" s="1"/>
      <c r="K78" s="1"/>
      <c r="L78" s="1"/>
      <c r="R78" s="1"/>
      <c r="S78" s="1"/>
    </row>
    <row r="79" ht="16.5" customHeight="1">
      <c r="E79" s="1"/>
      <c r="I79" s="1"/>
      <c r="J79" s="1"/>
      <c r="K79" s="1"/>
      <c r="L79" s="1"/>
      <c r="R79" s="1"/>
      <c r="S79" s="1"/>
    </row>
    <row r="80" ht="16.5" customHeight="1">
      <c r="E80" s="1"/>
      <c r="I80" s="1"/>
      <c r="J80" s="1"/>
      <c r="K80" s="1"/>
      <c r="L80" s="1"/>
      <c r="R80" s="1"/>
      <c r="S80" s="1"/>
    </row>
    <row r="81" ht="16.5" customHeight="1">
      <c r="E81" s="1"/>
      <c r="I81" s="1"/>
      <c r="J81" s="1"/>
      <c r="K81" s="1"/>
      <c r="L81" s="1"/>
      <c r="R81" s="1"/>
      <c r="S81" s="1"/>
    </row>
    <row r="82" ht="16.5" customHeight="1">
      <c r="E82" s="1"/>
      <c r="I82" s="1"/>
      <c r="J82" s="1"/>
      <c r="K82" s="1"/>
      <c r="L82" s="1"/>
      <c r="R82" s="1"/>
      <c r="S82" s="1"/>
    </row>
    <row r="83" ht="16.5" customHeight="1">
      <c r="E83" s="1"/>
      <c r="I83" s="1"/>
      <c r="J83" s="1"/>
      <c r="K83" s="1"/>
      <c r="L83" s="1"/>
      <c r="R83" s="1"/>
      <c r="S83" s="1"/>
    </row>
    <row r="84" ht="16.5" customHeight="1">
      <c r="E84" s="1"/>
      <c r="I84" s="1"/>
      <c r="J84" s="1"/>
      <c r="K84" s="1"/>
      <c r="L84" s="1"/>
      <c r="R84" s="1"/>
      <c r="S84" s="1"/>
    </row>
    <row r="85" ht="16.5" customHeight="1">
      <c r="E85" s="1"/>
      <c r="I85" s="1"/>
      <c r="J85" s="1"/>
      <c r="K85" s="1"/>
      <c r="L85" s="1"/>
      <c r="R85" s="1"/>
      <c r="S85" s="1"/>
    </row>
    <row r="86" ht="16.5" customHeight="1">
      <c r="E86" s="1"/>
      <c r="I86" s="1"/>
      <c r="J86" s="1"/>
      <c r="K86" s="1"/>
      <c r="L86" s="1"/>
      <c r="R86" s="1"/>
      <c r="S86" s="1"/>
    </row>
    <row r="87" ht="16.5" customHeight="1">
      <c r="E87" s="1"/>
      <c r="I87" s="1"/>
      <c r="J87" s="1"/>
      <c r="K87" s="1"/>
      <c r="L87" s="1"/>
      <c r="R87" s="1"/>
      <c r="S87" s="1"/>
    </row>
    <row r="88" ht="16.5" customHeight="1">
      <c r="E88" s="1"/>
      <c r="I88" s="1"/>
      <c r="J88" s="1"/>
      <c r="K88" s="1"/>
      <c r="L88" s="1"/>
      <c r="R88" s="1"/>
      <c r="S88" s="1"/>
    </row>
    <row r="89" ht="16.5" customHeight="1">
      <c r="E89" s="1"/>
      <c r="I89" s="1"/>
      <c r="J89" s="1"/>
      <c r="K89" s="1"/>
      <c r="L89" s="1"/>
      <c r="R89" s="1"/>
      <c r="S89" s="1"/>
    </row>
    <row r="90" ht="16.5" customHeight="1">
      <c r="E90" s="1"/>
      <c r="I90" s="1"/>
      <c r="J90" s="1"/>
      <c r="K90" s="1"/>
      <c r="L90" s="1"/>
      <c r="R90" s="1"/>
      <c r="S90" s="1"/>
    </row>
    <row r="91" ht="16.5" customHeight="1">
      <c r="E91" s="1"/>
      <c r="I91" s="1"/>
      <c r="J91" s="1"/>
      <c r="K91" s="1"/>
      <c r="L91" s="1"/>
      <c r="R91" s="1"/>
      <c r="S91" s="1"/>
    </row>
    <row r="92" ht="16.5" customHeight="1">
      <c r="E92" s="1"/>
      <c r="I92" s="1"/>
      <c r="J92" s="1"/>
      <c r="K92" s="1"/>
      <c r="L92" s="1"/>
      <c r="R92" s="1"/>
      <c r="S92" s="1"/>
    </row>
    <row r="93" ht="16.5" customHeight="1">
      <c r="E93" s="1"/>
      <c r="I93" s="1"/>
      <c r="J93" s="1"/>
      <c r="K93" s="1"/>
      <c r="L93" s="1"/>
      <c r="R93" s="1"/>
      <c r="S93" s="1"/>
    </row>
    <row r="94" ht="16.5" customHeight="1">
      <c r="E94" s="1"/>
      <c r="I94" s="1"/>
      <c r="J94" s="1"/>
      <c r="K94" s="1"/>
      <c r="L94" s="1"/>
      <c r="R94" s="1"/>
      <c r="S94" s="1"/>
    </row>
    <row r="95" ht="16.5" customHeight="1">
      <c r="E95" s="1"/>
      <c r="I95" s="1"/>
      <c r="J95" s="1"/>
      <c r="K95" s="1"/>
      <c r="L95" s="1"/>
      <c r="R95" s="1"/>
      <c r="S95" s="1"/>
    </row>
    <row r="96" ht="16.5" customHeight="1">
      <c r="E96" s="1"/>
      <c r="I96" s="1"/>
      <c r="J96" s="1"/>
      <c r="K96" s="1"/>
      <c r="L96" s="1"/>
      <c r="R96" s="1"/>
      <c r="S96" s="1"/>
    </row>
    <row r="97" ht="16.5" customHeight="1">
      <c r="E97" s="1"/>
      <c r="I97" s="1"/>
      <c r="J97" s="1"/>
      <c r="K97" s="1"/>
      <c r="L97" s="1"/>
      <c r="R97" s="1"/>
      <c r="S97" s="1"/>
    </row>
    <row r="98" ht="16.5" customHeight="1">
      <c r="E98" s="1"/>
      <c r="I98" s="1"/>
      <c r="J98" s="1"/>
      <c r="K98" s="1"/>
      <c r="L98" s="1"/>
      <c r="R98" s="1"/>
      <c r="S98" s="1"/>
    </row>
    <row r="99" ht="16.5" customHeight="1">
      <c r="E99" s="1"/>
      <c r="I99" s="1"/>
      <c r="J99" s="1"/>
      <c r="K99" s="1"/>
      <c r="L99" s="1"/>
      <c r="R99" s="1"/>
      <c r="S99" s="1"/>
    </row>
    <row r="100" ht="16.5" customHeight="1">
      <c r="E100" s="1"/>
      <c r="I100" s="1"/>
      <c r="J100" s="1"/>
      <c r="K100" s="1"/>
      <c r="L100" s="1"/>
      <c r="R100" s="1"/>
      <c r="S100" s="1"/>
    </row>
    <row r="101" ht="16.5" customHeight="1">
      <c r="E101" s="1"/>
      <c r="I101" s="1"/>
      <c r="J101" s="1"/>
      <c r="K101" s="1"/>
      <c r="L101" s="1"/>
      <c r="R101" s="1"/>
      <c r="S101" s="1"/>
    </row>
    <row r="102" ht="16.5" customHeight="1">
      <c r="E102" s="1"/>
      <c r="I102" s="1"/>
      <c r="J102" s="1"/>
      <c r="K102" s="1"/>
      <c r="L102" s="1"/>
      <c r="R102" s="1"/>
      <c r="S102" s="1"/>
    </row>
    <row r="103" ht="16.5" customHeight="1">
      <c r="E103" s="1"/>
      <c r="I103" s="1"/>
      <c r="J103" s="1"/>
      <c r="K103" s="1"/>
      <c r="L103" s="1"/>
      <c r="R103" s="1"/>
      <c r="S103" s="1"/>
    </row>
    <row r="104" ht="16.5" customHeight="1">
      <c r="E104" s="1"/>
      <c r="I104" s="1"/>
      <c r="J104" s="1"/>
      <c r="K104" s="1"/>
      <c r="L104" s="1"/>
      <c r="R104" s="1"/>
      <c r="S104" s="1"/>
    </row>
    <row r="105" ht="16.5" customHeight="1">
      <c r="E105" s="1"/>
      <c r="I105" s="1"/>
      <c r="J105" s="1"/>
      <c r="K105" s="1"/>
      <c r="L105" s="1"/>
      <c r="R105" s="1"/>
      <c r="S105" s="1"/>
    </row>
    <row r="106" ht="16.5" customHeight="1">
      <c r="E106" s="1"/>
      <c r="I106" s="1"/>
      <c r="J106" s="1"/>
      <c r="K106" s="1"/>
      <c r="L106" s="1"/>
      <c r="R106" s="1"/>
      <c r="S106" s="1"/>
    </row>
    <row r="107" ht="16.5" customHeight="1">
      <c r="E107" s="1"/>
      <c r="I107" s="1"/>
      <c r="J107" s="1"/>
      <c r="K107" s="1"/>
      <c r="L107" s="1"/>
      <c r="R107" s="1"/>
      <c r="S107" s="1"/>
    </row>
    <row r="108" ht="16.5" customHeight="1">
      <c r="E108" s="1"/>
      <c r="I108" s="1"/>
      <c r="J108" s="1"/>
      <c r="K108" s="1"/>
      <c r="L108" s="1"/>
      <c r="R108" s="1"/>
      <c r="S108" s="1"/>
    </row>
    <row r="109" ht="16.5" customHeight="1">
      <c r="E109" s="1"/>
      <c r="I109" s="1"/>
      <c r="J109" s="1"/>
      <c r="K109" s="1"/>
      <c r="L109" s="1"/>
      <c r="R109" s="1"/>
      <c r="S109" s="1"/>
    </row>
    <row r="110" ht="16.5" customHeight="1">
      <c r="E110" s="1"/>
      <c r="I110" s="1"/>
      <c r="J110" s="1"/>
      <c r="K110" s="1"/>
      <c r="L110" s="1"/>
      <c r="R110" s="1"/>
      <c r="S110" s="1"/>
    </row>
    <row r="111" ht="16.5" customHeight="1">
      <c r="E111" s="1"/>
      <c r="I111" s="1"/>
      <c r="J111" s="1"/>
      <c r="K111" s="1"/>
      <c r="L111" s="1"/>
      <c r="R111" s="1"/>
      <c r="S111" s="1"/>
    </row>
    <row r="112" ht="16.5" customHeight="1">
      <c r="E112" s="1"/>
      <c r="I112" s="1"/>
      <c r="J112" s="1"/>
      <c r="K112" s="1"/>
      <c r="L112" s="1"/>
      <c r="R112" s="1"/>
      <c r="S112" s="1"/>
    </row>
    <row r="113" ht="16.5" customHeight="1">
      <c r="E113" s="1"/>
      <c r="I113" s="1"/>
      <c r="J113" s="1"/>
      <c r="K113" s="1"/>
      <c r="L113" s="1"/>
      <c r="R113" s="1"/>
      <c r="S113" s="1"/>
    </row>
    <row r="114" ht="16.5" customHeight="1">
      <c r="E114" s="1"/>
      <c r="I114" s="1"/>
      <c r="J114" s="1"/>
      <c r="K114" s="1"/>
      <c r="L114" s="1"/>
      <c r="R114" s="1"/>
      <c r="S114" s="1"/>
    </row>
    <row r="115" ht="16.5" customHeight="1">
      <c r="E115" s="1"/>
      <c r="I115" s="1"/>
      <c r="J115" s="1"/>
      <c r="K115" s="1"/>
      <c r="L115" s="1"/>
      <c r="R115" s="1"/>
      <c r="S115" s="1"/>
    </row>
    <row r="116" ht="16.5" customHeight="1">
      <c r="E116" s="1"/>
      <c r="I116" s="1"/>
      <c r="J116" s="1"/>
      <c r="K116" s="1"/>
      <c r="L116" s="1"/>
      <c r="R116" s="1"/>
      <c r="S116" s="1"/>
    </row>
    <row r="117" ht="16.5" customHeight="1">
      <c r="E117" s="1"/>
      <c r="I117" s="1"/>
      <c r="J117" s="1"/>
      <c r="K117" s="1"/>
      <c r="L117" s="1"/>
      <c r="R117" s="1"/>
      <c r="S117" s="1"/>
    </row>
    <row r="118" ht="16.5" customHeight="1">
      <c r="E118" s="1"/>
      <c r="I118" s="1"/>
      <c r="J118" s="1"/>
      <c r="K118" s="1"/>
      <c r="L118" s="1"/>
      <c r="R118" s="1"/>
      <c r="S118" s="1"/>
    </row>
    <row r="119" ht="16.5" customHeight="1">
      <c r="E119" s="1"/>
      <c r="I119" s="1"/>
      <c r="J119" s="1"/>
      <c r="K119" s="1"/>
      <c r="L119" s="1"/>
      <c r="R119" s="1"/>
      <c r="S119" s="1"/>
    </row>
    <row r="120" ht="16.5" customHeight="1">
      <c r="E120" s="1"/>
      <c r="I120" s="1"/>
      <c r="J120" s="1"/>
      <c r="K120" s="1"/>
      <c r="L120" s="1"/>
      <c r="R120" s="1"/>
      <c r="S120" s="1"/>
    </row>
    <row r="121" ht="16.5" customHeight="1">
      <c r="E121" s="1"/>
      <c r="I121" s="1"/>
      <c r="J121" s="1"/>
      <c r="K121" s="1"/>
      <c r="L121" s="1"/>
      <c r="R121" s="1"/>
      <c r="S121" s="1"/>
    </row>
    <row r="122" ht="16.5" customHeight="1">
      <c r="E122" s="1"/>
      <c r="I122" s="1"/>
      <c r="J122" s="1"/>
      <c r="K122" s="1"/>
      <c r="L122" s="1"/>
      <c r="R122" s="1"/>
      <c r="S122" s="1"/>
    </row>
    <row r="123" ht="16.5" customHeight="1">
      <c r="E123" s="1"/>
      <c r="I123" s="1"/>
      <c r="J123" s="1"/>
      <c r="K123" s="1"/>
      <c r="L123" s="1"/>
      <c r="R123" s="1"/>
      <c r="S123" s="1"/>
    </row>
    <row r="124" ht="16.5" customHeight="1">
      <c r="E124" s="1"/>
      <c r="I124" s="1"/>
      <c r="J124" s="1"/>
      <c r="K124" s="1"/>
      <c r="L124" s="1"/>
      <c r="R124" s="1"/>
      <c r="S124" s="1"/>
    </row>
    <row r="125" ht="16.5" customHeight="1">
      <c r="E125" s="1"/>
      <c r="I125" s="1"/>
      <c r="J125" s="1"/>
      <c r="K125" s="1"/>
      <c r="L125" s="1"/>
      <c r="R125" s="1"/>
      <c r="S125" s="1"/>
    </row>
    <row r="126" ht="16.5" customHeight="1">
      <c r="E126" s="1"/>
      <c r="I126" s="1"/>
      <c r="J126" s="1"/>
      <c r="K126" s="1"/>
      <c r="L126" s="1"/>
      <c r="R126" s="1"/>
      <c r="S126" s="1"/>
    </row>
    <row r="127" ht="16.5" customHeight="1">
      <c r="E127" s="1"/>
      <c r="I127" s="1"/>
      <c r="J127" s="1"/>
      <c r="K127" s="1"/>
      <c r="L127" s="1"/>
      <c r="R127" s="1"/>
      <c r="S127" s="1"/>
    </row>
    <row r="128" ht="16.5" customHeight="1">
      <c r="E128" s="1"/>
      <c r="I128" s="1"/>
      <c r="J128" s="1"/>
      <c r="K128" s="1"/>
      <c r="L128" s="1"/>
      <c r="R128" s="1"/>
      <c r="S128" s="1"/>
    </row>
    <row r="129" ht="16.5" customHeight="1">
      <c r="E129" s="1"/>
      <c r="I129" s="1"/>
      <c r="J129" s="1"/>
      <c r="K129" s="1"/>
      <c r="L129" s="1"/>
      <c r="R129" s="1"/>
      <c r="S129" s="1"/>
    </row>
    <row r="130" ht="16.5" customHeight="1">
      <c r="E130" s="1"/>
      <c r="I130" s="1"/>
      <c r="J130" s="1"/>
      <c r="K130" s="1"/>
      <c r="L130" s="1"/>
      <c r="R130" s="1"/>
      <c r="S130" s="1"/>
    </row>
    <row r="131" ht="16.5" customHeight="1">
      <c r="E131" s="1"/>
      <c r="I131" s="1"/>
      <c r="J131" s="1"/>
      <c r="K131" s="1"/>
      <c r="L131" s="1"/>
      <c r="R131" s="1"/>
      <c r="S131" s="1"/>
    </row>
    <row r="132" ht="16.5" customHeight="1">
      <c r="E132" s="1"/>
      <c r="I132" s="1"/>
      <c r="J132" s="1"/>
      <c r="K132" s="1"/>
      <c r="L132" s="1"/>
      <c r="R132" s="1"/>
      <c r="S132" s="1"/>
    </row>
    <row r="133" ht="16.5" customHeight="1">
      <c r="E133" s="1"/>
      <c r="I133" s="1"/>
      <c r="J133" s="1"/>
      <c r="K133" s="1"/>
      <c r="L133" s="1"/>
      <c r="R133" s="1"/>
      <c r="S133" s="1"/>
    </row>
    <row r="134" ht="16.5" customHeight="1">
      <c r="E134" s="1"/>
      <c r="I134" s="1"/>
      <c r="J134" s="1"/>
      <c r="K134" s="1"/>
      <c r="L134" s="1"/>
      <c r="R134" s="1"/>
      <c r="S134" s="1"/>
    </row>
    <row r="135" ht="16.5" customHeight="1">
      <c r="E135" s="1"/>
      <c r="I135" s="1"/>
      <c r="J135" s="1"/>
      <c r="K135" s="1"/>
      <c r="L135" s="1"/>
      <c r="R135" s="1"/>
      <c r="S135" s="1"/>
    </row>
    <row r="136" ht="16.5" customHeight="1">
      <c r="E136" s="1"/>
      <c r="I136" s="1"/>
      <c r="J136" s="1"/>
      <c r="K136" s="1"/>
      <c r="L136" s="1"/>
      <c r="R136" s="1"/>
      <c r="S136" s="1"/>
    </row>
    <row r="137" ht="16.5" customHeight="1">
      <c r="E137" s="1"/>
      <c r="I137" s="1"/>
      <c r="J137" s="1"/>
      <c r="K137" s="1"/>
      <c r="L137" s="1"/>
      <c r="R137" s="1"/>
      <c r="S137" s="1"/>
    </row>
    <row r="138" ht="16.5" customHeight="1">
      <c r="E138" s="1"/>
      <c r="I138" s="1"/>
      <c r="J138" s="1"/>
      <c r="K138" s="1"/>
      <c r="L138" s="1"/>
      <c r="R138" s="1"/>
      <c r="S138" s="1"/>
    </row>
    <row r="139" ht="16.5" customHeight="1">
      <c r="E139" s="1"/>
      <c r="I139" s="1"/>
      <c r="J139" s="1"/>
      <c r="K139" s="1"/>
      <c r="L139" s="1"/>
      <c r="R139" s="1"/>
      <c r="S139" s="1"/>
    </row>
    <row r="140" ht="16.5" customHeight="1">
      <c r="E140" s="1"/>
      <c r="I140" s="1"/>
      <c r="J140" s="1"/>
      <c r="K140" s="1"/>
      <c r="L140" s="1"/>
      <c r="R140" s="1"/>
      <c r="S140" s="1"/>
    </row>
    <row r="141" ht="16.5" customHeight="1">
      <c r="E141" s="1"/>
      <c r="I141" s="1"/>
      <c r="J141" s="1"/>
      <c r="K141" s="1"/>
      <c r="L141" s="1"/>
      <c r="R141" s="1"/>
      <c r="S141" s="1"/>
    </row>
    <row r="142" ht="16.5" customHeight="1">
      <c r="E142" s="1"/>
      <c r="I142" s="1"/>
      <c r="J142" s="1"/>
      <c r="K142" s="1"/>
      <c r="L142" s="1"/>
      <c r="R142" s="1"/>
      <c r="S142" s="1"/>
    </row>
    <row r="143" ht="16.5" customHeight="1">
      <c r="E143" s="1"/>
      <c r="I143" s="1"/>
      <c r="J143" s="1"/>
      <c r="K143" s="1"/>
      <c r="L143" s="1"/>
      <c r="R143" s="1"/>
      <c r="S143" s="1"/>
    </row>
    <row r="144" ht="16.5" customHeight="1">
      <c r="E144" s="1"/>
      <c r="I144" s="1"/>
      <c r="J144" s="1"/>
      <c r="K144" s="1"/>
      <c r="L144" s="1"/>
      <c r="R144" s="1"/>
      <c r="S144" s="1"/>
    </row>
    <row r="145" ht="16.5" customHeight="1">
      <c r="E145" s="1"/>
      <c r="I145" s="1"/>
      <c r="J145" s="1"/>
      <c r="K145" s="1"/>
      <c r="L145" s="1"/>
      <c r="R145" s="1"/>
      <c r="S145" s="1"/>
    </row>
    <row r="146" ht="16.5" customHeight="1">
      <c r="E146" s="1"/>
      <c r="I146" s="1"/>
      <c r="J146" s="1"/>
      <c r="K146" s="1"/>
      <c r="L146" s="1"/>
      <c r="R146" s="1"/>
      <c r="S146" s="1"/>
    </row>
    <row r="147" ht="16.5" customHeight="1">
      <c r="E147" s="1"/>
      <c r="I147" s="1"/>
      <c r="J147" s="1"/>
      <c r="K147" s="1"/>
      <c r="L147" s="1"/>
      <c r="R147" s="1"/>
      <c r="S147" s="1"/>
    </row>
    <row r="148" ht="16.5" customHeight="1">
      <c r="E148" s="1"/>
      <c r="I148" s="1"/>
      <c r="J148" s="1"/>
      <c r="K148" s="1"/>
      <c r="L148" s="1"/>
      <c r="R148" s="1"/>
      <c r="S148" s="1"/>
    </row>
    <row r="149" ht="16.5" customHeight="1">
      <c r="E149" s="1"/>
      <c r="I149" s="1"/>
      <c r="J149" s="1"/>
      <c r="K149" s="1"/>
      <c r="L149" s="1"/>
      <c r="R149" s="1"/>
      <c r="S149" s="1"/>
    </row>
    <row r="150" ht="16.5" customHeight="1">
      <c r="E150" s="1"/>
      <c r="I150" s="1"/>
      <c r="J150" s="1"/>
      <c r="K150" s="1"/>
      <c r="L150" s="1"/>
      <c r="R150" s="1"/>
      <c r="S150" s="1"/>
    </row>
    <row r="151" ht="16.5" customHeight="1">
      <c r="E151" s="1"/>
      <c r="I151" s="1"/>
      <c r="J151" s="1"/>
      <c r="K151" s="1"/>
      <c r="L151" s="1"/>
      <c r="R151" s="1"/>
      <c r="S151" s="1"/>
    </row>
    <row r="152" ht="16.5" customHeight="1">
      <c r="E152" s="1"/>
      <c r="I152" s="1"/>
      <c r="J152" s="1"/>
      <c r="K152" s="1"/>
      <c r="L152" s="1"/>
      <c r="R152" s="1"/>
      <c r="S152" s="1"/>
    </row>
    <row r="153" ht="16.5" customHeight="1">
      <c r="E153" s="1"/>
      <c r="I153" s="1"/>
      <c r="J153" s="1"/>
      <c r="K153" s="1"/>
      <c r="L153" s="1"/>
      <c r="R153" s="1"/>
      <c r="S153" s="1"/>
    </row>
    <row r="154" ht="16.5" customHeight="1">
      <c r="E154" s="1"/>
      <c r="I154" s="1"/>
      <c r="J154" s="1"/>
      <c r="K154" s="1"/>
      <c r="L154" s="1"/>
      <c r="R154" s="1"/>
      <c r="S154" s="1"/>
    </row>
    <row r="155" ht="16.5" customHeight="1">
      <c r="E155" s="1"/>
      <c r="I155" s="1"/>
      <c r="J155" s="1"/>
      <c r="K155" s="1"/>
      <c r="L155" s="1"/>
      <c r="R155" s="1"/>
      <c r="S155" s="1"/>
    </row>
    <row r="156" ht="16.5" customHeight="1">
      <c r="E156" s="1"/>
      <c r="I156" s="1"/>
      <c r="J156" s="1"/>
      <c r="K156" s="1"/>
      <c r="L156" s="1"/>
      <c r="R156" s="1"/>
      <c r="S156" s="1"/>
    </row>
    <row r="157" ht="16.5" customHeight="1">
      <c r="E157" s="1"/>
      <c r="I157" s="1"/>
      <c r="J157" s="1"/>
      <c r="K157" s="1"/>
      <c r="L157" s="1"/>
      <c r="R157" s="1"/>
      <c r="S157" s="1"/>
    </row>
    <row r="158" ht="16.5" customHeight="1">
      <c r="E158" s="1"/>
      <c r="I158" s="1"/>
      <c r="J158" s="1"/>
      <c r="K158" s="1"/>
      <c r="L158" s="1"/>
      <c r="R158" s="1"/>
      <c r="S158" s="1"/>
    </row>
    <row r="159" ht="16.5" customHeight="1">
      <c r="E159" s="1"/>
      <c r="I159" s="1"/>
      <c r="J159" s="1"/>
      <c r="K159" s="1"/>
      <c r="L159" s="1"/>
      <c r="R159" s="1"/>
      <c r="S159" s="1"/>
    </row>
    <row r="160" ht="16.5" customHeight="1">
      <c r="E160" s="1"/>
      <c r="I160" s="1"/>
      <c r="J160" s="1"/>
      <c r="K160" s="1"/>
      <c r="L160" s="1"/>
      <c r="R160" s="1"/>
      <c r="S160" s="1"/>
    </row>
    <row r="161" ht="16.5" customHeight="1">
      <c r="E161" s="1"/>
      <c r="I161" s="1"/>
      <c r="J161" s="1"/>
      <c r="K161" s="1"/>
      <c r="L161" s="1"/>
      <c r="R161" s="1"/>
      <c r="S161" s="1"/>
    </row>
    <row r="162" ht="16.5" customHeight="1">
      <c r="E162" s="1"/>
      <c r="I162" s="1"/>
      <c r="J162" s="1"/>
      <c r="K162" s="1"/>
      <c r="L162" s="1"/>
      <c r="R162" s="1"/>
      <c r="S162" s="1"/>
    </row>
    <row r="163" ht="16.5" customHeight="1">
      <c r="E163" s="1"/>
      <c r="I163" s="1"/>
      <c r="J163" s="1"/>
      <c r="K163" s="1"/>
      <c r="L163" s="1"/>
      <c r="R163" s="1"/>
      <c r="S163" s="1"/>
    </row>
    <row r="164" ht="16.5" customHeight="1">
      <c r="E164" s="1"/>
      <c r="I164" s="1"/>
      <c r="J164" s="1"/>
      <c r="K164" s="1"/>
      <c r="L164" s="1"/>
      <c r="R164" s="1"/>
      <c r="S164" s="1"/>
    </row>
    <row r="165" ht="16.5" customHeight="1">
      <c r="E165" s="1"/>
      <c r="I165" s="1"/>
      <c r="J165" s="1"/>
      <c r="K165" s="1"/>
      <c r="L165" s="1"/>
      <c r="R165" s="1"/>
      <c r="S165" s="1"/>
    </row>
    <row r="166" ht="16.5" customHeight="1">
      <c r="E166" s="1"/>
      <c r="I166" s="1"/>
      <c r="J166" s="1"/>
      <c r="K166" s="1"/>
      <c r="L166" s="1"/>
      <c r="R166" s="1"/>
      <c r="S166" s="1"/>
    </row>
    <row r="167" ht="16.5" customHeight="1">
      <c r="E167" s="1"/>
      <c r="I167" s="1"/>
      <c r="J167" s="1"/>
      <c r="K167" s="1"/>
      <c r="L167" s="1"/>
      <c r="R167" s="1"/>
      <c r="S167" s="1"/>
    </row>
    <row r="168" ht="16.5" customHeight="1">
      <c r="E168" s="1"/>
      <c r="I168" s="1"/>
      <c r="J168" s="1"/>
      <c r="K168" s="1"/>
      <c r="L168" s="1"/>
      <c r="R168" s="1"/>
      <c r="S168" s="1"/>
    </row>
    <row r="169" ht="16.5" customHeight="1">
      <c r="E169" s="1"/>
      <c r="I169" s="1"/>
      <c r="J169" s="1"/>
      <c r="K169" s="1"/>
      <c r="L169" s="1"/>
      <c r="R169" s="1"/>
      <c r="S169" s="1"/>
    </row>
    <row r="170" ht="16.5" customHeight="1">
      <c r="E170" s="1"/>
      <c r="I170" s="1"/>
      <c r="J170" s="1"/>
      <c r="K170" s="1"/>
      <c r="L170" s="1"/>
      <c r="R170" s="1"/>
      <c r="S170" s="1"/>
    </row>
    <row r="171" ht="16.5" customHeight="1">
      <c r="E171" s="1"/>
      <c r="I171" s="1"/>
      <c r="J171" s="1"/>
      <c r="K171" s="1"/>
      <c r="L171" s="1"/>
      <c r="R171" s="1"/>
      <c r="S171" s="1"/>
    </row>
    <row r="172" ht="16.5" customHeight="1">
      <c r="E172" s="1"/>
      <c r="I172" s="1"/>
      <c r="J172" s="1"/>
      <c r="K172" s="1"/>
      <c r="L172" s="1"/>
      <c r="R172" s="1"/>
      <c r="S172" s="1"/>
    </row>
    <row r="173" ht="16.5" customHeight="1">
      <c r="E173" s="1"/>
      <c r="I173" s="1"/>
      <c r="J173" s="1"/>
      <c r="K173" s="1"/>
      <c r="L173" s="1"/>
      <c r="R173" s="1"/>
      <c r="S173" s="1"/>
    </row>
    <row r="174" ht="16.5" customHeight="1">
      <c r="E174" s="1"/>
      <c r="I174" s="1"/>
      <c r="J174" s="1"/>
      <c r="K174" s="1"/>
      <c r="L174" s="1"/>
      <c r="R174" s="1"/>
      <c r="S174" s="1"/>
    </row>
    <row r="175" ht="16.5" customHeight="1">
      <c r="E175" s="1"/>
      <c r="I175" s="1"/>
      <c r="J175" s="1"/>
      <c r="K175" s="1"/>
      <c r="L175" s="1"/>
      <c r="R175" s="1"/>
      <c r="S175" s="1"/>
    </row>
    <row r="176" ht="16.5" customHeight="1">
      <c r="E176" s="1"/>
      <c r="I176" s="1"/>
      <c r="J176" s="1"/>
      <c r="K176" s="1"/>
      <c r="L176" s="1"/>
      <c r="R176" s="1"/>
      <c r="S176" s="1"/>
    </row>
    <row r="177" ht="16.5" customHeight="1">
      <c r="E177" s="1"/>
      <c r="I177" s="1"/>
      <c r="J177" s="1"/>
      <c r="K177" s="1"/>
      <c r="L177" s="1"/>
      <c r="R177" s="1"/>
      <c r="S177" s="1"/>
    </row>
    <row r="178" ht="16.5" customHeight="1">
      <c r="E178" s="1"/>
      <c r="I178" s="1"/>
      <c r="J178" s="1"/>
      <c r="K178" s="1"/>
      <c r="L178" s="1"/>
      <c r="R178" s="1"/>
      <c r="S178" s="1"/>
    </row>
    <row r="179" ht="16.5" customHeight="1">
      <c r="E179" s="1"/>
      <c r="I179" s="1"/>
      <c r="J179" s="1"/>
      <c r="K179" s="1"/>
      <c r="L179" s="1"/>
      <c r="R179" s="1"/>
      <c r="S179" s="1"/>
    </row>
    <row r="180" ht="16.5" customHeight="1">
      <c r="E180" s="1"/>
      <c r="I180" s="1"/>
      <c r="J180" s="1"/>
      <c r="K180" s="1"/>
      <c r="L180" s="1"/>
      <c r="R180" s="1"/>
      <c r="S180" s="1"/>
    </row>
    <row r="181" ht="16.5" customHeight="1">
      <c r="E181" s="1"/>
      <c r="I181" s="1"/>
      <c r="J181" s="1"/>
      <c r="K181" s="1"/>
      <c r="L181" s="1"/>
      <c r="R181" s="1"/>
      <c r="S181" s="1"/>
    </row>
    <row r="182" ht="16.5" customHeight="1">
      <c r="E182" s="1"/>
      <c r="I182" s="1"/>
      <c r="J182" s="1"/>
      <c r="K182" s="1"/>
      <c r="L182" s="1"/>
      <c r="R182" s="1"/>
      <c r="S182" s="1"/>
    </row>
    <row r="183" ht="16.5" customHeight="1">
      <c r="E183" s="1"/>
      <c r="I183" s="1"/>
      <c r="J183" s="1"/>
      <c r="K183" s="1"/>
      <c r="L183" s="1"/>
      <c r="R183" s="1"/>
      <c r="S183" s="1"/>
    </row>
    <row r="184" ht="16.5" customHeight="1">
      <c r="E184" s="1"/>
      <c r="I184" s="1"/>
      <c r="J184" s="1"/>
      <c r="K184" s="1"/>
      <c r="L184" s="1"/>
      <c r="R184" s="1"/>
      <c r="S184" s="1"/>
    </row>
    <row r="185" ht="16.5" customHeight="1">
      <c r="E185" s="1"/>
      <c r="I185" s="1"/>
      <c r="J185" s="1"/>
      <c r="K185" s="1"/>
      <c r="L185" s="1"/>
      <c r="R185" s="1"/>
      <c r="S185" s="1"/>
    </row>
    <row r="186" ht="16.5" customHeight="1">
      <c r="E186" s="1"/>
      <c r="I186" s="1"/>
      <c r="J186" s="1"/>
      <c r="K186" s="1"/>
      <c r="L186" s="1"/>
      <c r="R186" s="1"/>
      <c r="S186" s="1"/>
    </row>
    <row r="187" ht="16.5" customHeight="1">
      <c r="E187" s="1"/>
      <c r="I187" s="1"/>
      <c r="J187" s="1"/>
      <c r="K187" s="1"/>
      <c r="L187" s="1"/>
      <c r="R187" s="1"/>
      <c r="S187" s="1"/>
    </row>
    <row r="188" ht="16.5" customHeight="1">
      <c r="E188" s="1"/>
      <c r="I188" s="1"/>
      <c r="J188" s="1"/>
      <c r="K188" s="1"/>
      <c r="L188" s="1"/>
      <c r="R188" s="1"/>
      <c r="S188" s="1"/>
    </row>
    <row r="189" ht="16.5" customHeight="1">
      <c r="E189" s="1"/>
      <c r="I189" s="1"/>
      <c r="J189" s="1"/>
      <c r="K189" s="1"/>
      <c r="L189" s="1"/>
      <c r="R189" s="1"/>
      <c r="S189" s="1"/>
    </row>
    <row r="190" ht="16.5" customHeight="1">
      <c r="E190" s="1"/>
      <c r="I190" s="1"/>
      <c r="J190" s="1"/>
      <c r="K190" s="1"/>
      <c r="L190" s="1"/>
      <c r="R190" s="1"/>
      <c r="S190" s="1"/>
    </row>
    <row r="191" ht="16.5" customHeight="1">
      <c r="E191" s="1"/>
      <c r="I191" s="1"/>
      <c r="J191" s="1"/>
      <c r="K191" s="1"/>
      <c r="L191" s="1"/>
      <c r="R191" s="1"/>
      <c r="S191" s="1"/>
    </row>
    <row r="192" ht="16.5" customHeight="1">
      <c r="E192" s="1"/>
      <c r="I192" s="1"/>
      <c r="J192" s="1"/>
      <c r="K192" s="1"/>
      <c r="L192" s="1"/>
      <c r="R192" s="1"/>
      <c r="S192" s="1"/>
    </row>
    <row r="193" ht="16.5" customHeight="1">
      <c r="E193" s="1"/>
      <c r="I193" s="1"/>
      <c r="J193" s="1"/>
      <c r="K193" s="1"/>
      <c r="L193" s="1"/>
      <c r="R193" s="1"/>
      <c r="S193" s="1"/>
    </row>
    <row r="194" ht="16.5" customHeight="1">
      <c r="E194" s="1"/>
      <c r="I194" s="1"/>
      <c r="J194" s="1"/>
      <c r="K194" s="1"/>
      <c r="L194" s="1"/>
      <c r="R194" s="1"/>
      <c r="S194" s="1"/>
    </row>
    <row r="195" ht="16.5" customHeight="1">
      <c r="E195" s="1"/>
      <c r="I195" s="1"/>
      <c r="J195" s="1"/>
      <c r="K195" s="1"/>
      <c r="L195" s="1"/>
      <c r="R195" s="1"/>
      <c r="S195" s="1"/>
    </row>
    <row r="196" ht="16.5" customHeight="1">
      <c r="E196" s="1"/>
      <c r="I196" s="1"/>
      <c r="J196" s="1"/>
      <c r="K196" s="1"/>
      <c r="L196" s="1"/>
      <c r="R196" s="1"/>
      <c r="S196" s="1"/>
    </row>
    <row r="197" ht="16.5" customHeight="1">
      <c r="E197" s="1"/>
      <c r="I197" s="1"/>
      <c r="J197" s="1"/>
      <c r="K197" s="1"/>
      <c r="L197" s="1"/>
      <c r="R197" s="1"/>
      <c r="S197" s="1"/>
    </row>
    <row r="198" ht="16.5" customHeight="1">
      <c r="E198" s="1"/>
      <c r="I198" s="1"/>
      <c r="J198" s="1"/>
      <c r="K198" s="1"/>
      <c r="L198" s="1"/>
      <c r="R198" s="1"/>
      <c r="S198" s="1"/>
    </row>
    <row r="199" ht="16.5" customHeight="1">
      <c r="E199" s="1"/>
      <c r="I199" s="1"/>
      <c r="J199" s="1"/>
      <c r="K199" s="1"/>
      <c r="L199" s="1"/>
      <c r="R199" s="1"/>
      <c r="S199" s="1"/>
    </row>
    <row r="200" ht="16.5" customHeight="1">
      <c r="E200" s="1"/>
      <c r="I200" s="1"/>
      <c r="J200" s="1"/>
      <c r="K200" s="1"/>
      <c r="L200" s="1"/>
      <c r="R200" s="1"/>
      <c r="S200" s="1"/>
    </row>
    <row r="201" ht="16.5" customHeight="1">
      <c r="E201" s="1"/>
      <c r="I201" s="1"/>
      <c r="J201" s="1"/>
      <c r="K201" s="1"/>
      <c r="L201" s="1"/>
      <c r="R201" s="1"/>
      <c r="S201" s="1"/>
    </row>
    <row r="202" ht="16.5" customHeight="1">
      <c r="E202" s="1"/>
      <c r="I202" s="1"/>
      <c r="J202" s="1"/>
      <c r="K202" s="1"/>
      <c r="L202" s="1"/>
      <c r="R202" s="1"/>
      <c r="S202" s="1"/>
    </row>
    <row r="203" ht="16.5" customHeight="1">
      <c r="E203" s="1"/>
      <c r="I203" s="1"/>
      <c r="J203" s="1"/>
      <c r="K203" s="1"/>
      <c r="L203" s="1"/>
      <c r="R203" s="1"/>
      <c r="S203" s="1"/>
    </row>
    <row r="204" ht="16.5" customHeight="1">
      <c r="E204" s="1"/>
      <c r="I204" s="1"/>
      <c r="J204" s="1"/>
      <c r="K204" s="1"/>
      <c r="L204" s="1"/>
      <c r="R204" s="1"/>
      <c r="S204" s="1"/>
    </row>
    <row r="205" ht="16.5" customHeight="1">
      <c r="E205" s="1"/>
      <c r="I205" s="1"/>
      <c r="J205" s="1"/>
      <c r="K205" s="1"/>
      <c r="L205" s="1"/>
      <c r="R205" s="1"/>
      <c r="S205" s="1"/>
    </row>
    <row r="206" ht="16.5" customHeight="1">
      <c r="E206" s="1"/>
      <c r="I206" s="1"/>
      <c r="J206" s="1"/>
      <c r="K206" s="1"/>
      <c r="L206" s="1"/>
      <c r="R206" s="1"/>
      <c r="S206" s="1"/>
    </row>
    <row r="207" ht="16.5" customHeight="1">
      <c r="E207" s="1"/>
      <c r="I207" s="1"/>
      <c r="J207" s="1"/>
      <c r="K207" s="1"/>
      <c r="L207" s="1"/>
      <c r="R207" s="1"/>
      <c r="S207" s="1"/>
    </row>
    <row r="208" ht="16.5" customHeight="1">
      <c r="E208" s="1"/>
      <c r="I208" s="1"/>
      <c r="J208" s="1"/>
      <c r="K208" s="1"/>
      <c r="L208" s="1"/>
      <c r="R208" s="1"/>
      <c r="S208" s="1"/>
    </row>
    <row r="209" ht="16.5" customHeight="1">
      <c r="E209" s="1"/>
      <c r="I209" s="1"/>
      <c r="J209" s="1"/>
      <c r="K209" s="1"/>
      <c r="L209" s="1"/>
      <c r="R209" s="1"/>
      <c r="S209" s="1"/>
    </row>
    <row r="210" ht="16.5" customHeight="1">
      <c r="E210" s="1"/>
      <c r="I210" s="1"/>
      <c r="J210" s="1"/>
      <c r="K210" s="1"/>
      <c r="L210" s="1"/>
      <c r="R210" s="1"/>
      <c r="S210" s="1"/>
    </row>
    <row r="211" ht="16.5" customHeight="1">
      <c r="E211" s="1"/>
      <c r="I211" s="1"/>
      <c r="J211" s="1"/>
      <c r="K211" s="1"/>
      <c r="L211" s="1"/>
      <c r="R211" s="1"/>
      <c r="S211" s="1"/>
    </row>
    <row r="212" ht="16.5" customHeight="1">
      <c r="E212" s="1"/>
      <c r="I212" s="1"/>
      <c r="J212" s="1"/>
      <c r="K212" s="1"/>
      <c r="L212" s="1"/>
      <c r="R212" s="1"/>
      <c r="S212" s="1"/>
    </row>
    <row r="213" ht="16.5" customHeight="1">
      <c r="E213" s="1"/>
      <c r="I213" s="1"/>
      <c r="J213" s="1"/>
      <c r="K213" s="1"/>
      <c r="L213" s="1"/>
      <c r="R213" s="1"/>
      <c r="S213" s="1"/>
    </row>
    <row r="214" ht="16.5" customHeight="1">
      <c r="E214" s="1"/>
      <c r="I214" s="1"/>
      <c r="J214" s="1"/>
      <c r="K214" s="1"/>
      <c r="L214" s="1"/>
      <c r="R214" s="1"/>
      <c r="S214" s="1"/>
    </row>
    <row r="215" ht="16.5" customHeight="1">
      <c r="E215" s="1"/>
      <c r="I215" s="1"/>
      <c r="J215" s="1"/>
      <c r="K215" s="1"/>
      <c r="L215" s="1"/>
      <c r="R215" s="1"/>
      <c r="S215" s="1"/>
    </row>
    <row r="216" ht="16.5" customHeight="1">
      <c r="E216" s="1"/>
      <c r="I216" s="1"/>
      <c r="J216" s="1"/>
      <c r="K216" s="1"/>
      <c r="L216" s="1"/>
      <c r="R216" s="1"/>
      <c r="S216" s="1"/>
    </row>
    <row r="217" ht="16.5" customHeight="1">
      <c r="E217" s="1"/>
      <c r="I217" s="1"/>
      <c r="J217" s="1"/>
      <c r="K217" s="1"/>
      <c r="L217" s="1"/>
      <c r="R217" s="1"/>
      <c r="S217" s="1"/>
    </row>
    <row r="218" ht="16.5" customHeight="1">
      <c r="E218" s="1"/>
      <c r="I218" s="1"/>
      <c r="J218" s="1"/>
      <c r="K218" s="1"/>
      <c r="L218" s="1"/>
      <c r="R218" s="1"/>
      <c r="S218" s="1"/>
    </row>
    <row r="219" ht="16.5" customHeight="1">
      <c r="E219" s="1"/>
      <c r="I219" s="1"/>
      <c r="J219" s="1"/>
      <c r="K219" s="1"/>
      <c r="L219" s="1"/>
      <c r="R219" s="1"/>
      <c r="S219" s="1"/>
    </row>
    <row r="220" ht="16.5" customHeight="1">
      <c r="E220" s="1"/>
      <c r="I220" s="1"/>
      <c r="J220" s="1"/>
      <c r="K220" s="1"/>
      <c r="L220" s="1"/>
      <c r="R220" s="1"/>
      <c r="S220" s="1"/>
    </row>
    <row r="221" ht="16.5" customHeight="1">
      <c r="E221" s="1"/>
      <c r="I221" s="1"/>
      <c r="J221" s="1"/>
      <c r="K221" s="1"/>
      <c r="L221" s="1"/>
      <c r="R221" s="1"/>
      <c r="S221" s="1"/>
    </row>
    <row r="222" ht="16.5" customHeight="1">
      <c r="E222" s="1"/>
      <c r="I222" s="1"/>
      <c r="J222" s="1"/>
      <c r="K222" s="1"/>
      <c r="L222" s="1"/>
      <c r="R222" s="1"/>
      <c r="S222" s="1"/>
    </row>
    <row r="223" ht="16.5" customHeight="1">
      <c r="E223" s="1"/>
      <c r="I223" s="1"/>
      <c r="J223" s="1"/>
      <c r="K223" s="1"/>
      <c r="L223" s="1"/>
      <c r="R223" s="1"/>
      <c r="S223" s="1"/>
    </row>
    <row r="224" ht="16.5" customHeight="1">
      <c r="E224" s="1"/>
      <c r="I224" s="1"/>
      <c r="J224" s="1"/>
      <c r="K224" s="1"/>
      <c r="L224" s="1"/>
      <c r="R224" s="1"/>
      <c r="S224" s="1"/>
    </row>
    <row r="225" ht="16.5" customHeight="1">
      <c r="E225" s="1"/>
      <c r="I225" s="1"/>
      <c r="J225" s="1"/>
      <c r="K225" s="1"/>
      <c r="L225" s="1"/>
      <c r="R225" s="1"/>
      <c r="S225" s="1"/>
    </row>
    <row r="226" ht="16.5" customHeight="1">
      <c r="E226" s="1"/>
      <c r="I226" s="1"/>
      <c r="J226" s="1"/>
      <c r="K226" s="1"/>
      <c r="L226" s="1"/>
      <c r="R226" s="1"/>
      <c r="S226" s="1"/>
    </row>
    <row r="227" ht="16.5" customHeight="1">
      <c r="E227" s="1"/>
      <c r="I227" s="1"/>
      <c r="J227" s="1"/>
      <c r="K227" s="1"/>
      <c r="L227" s="1"/>
      <c r="R227" s="1"/>
      <c r="S227" s="1"/>
    </row>
    <row r="228" ht="16.5" customHeight="1">
      <c r="E228" s="1"/>
      <c r="I228" s="1"/>
      <c r="J228" s="1"/>
      <c r="K228" s="1"/>
      <c r="L228" s="1"/>
      <c r="R228" s="1"/>
      <c r="S228" s="1"/>
    </row>
    <row r="229" ht="16.5" customHeight="1">
      <c r="E229" s="1"/>
      <c r="I229" s="1"/>
      <c r="J229" s="1"/>
      <c r="K229" s="1"/>
      <c r="L229" s="1"/>
      <c r="R229" s="1"/>
      <c r="S229" s="1"/>
    </row>
    <row r="230" ht="16.5" customHeight="1">
      <c r="E230" s="1"/>
      <c r="I230" s="1"/>
      <c r="J230" s="1"/>
      <c r="K230" s="1"/>
      <c r="L230" s="1"/>
      <c r="R230" s="1"/>
      <c r="S230" s="1"/>
    </row>
    <row r="231" ht="16.5" customHeight="1">
      <c r="E231" s="1"/>
      <c r="I231" s="1"/>
      <c r="J231" s="1"/>
      <c r="K231" s="1"/>
      <c r="L231" s="1"/>
      <c r="R231" s="1"/>
      <c r="S231" s="1"/>
    </row>
    <row r="232" ht="16.5" customHeight="1">
      <c r="E232" s="1"/>
      <c r="I232" s="1"/>
      <c r="J232" s="1"/>
      <c r="K232" s="1"/>
      <c r="L232" s="1"/>
      <c r="R232" s="1"/>
      <c r="S232" s="1"/>
    </row>
    <row r="233" ht="16.5" customHeight="1">
      <c r="E233" s="1"/>
      <c r="I233" s="1"/>
      <c r="J233" s="1"/>
      <c r="K233" s="1"/>
      <c r="L233" s="1"/>
      <c r="R233" s="1"/>
      <c r="S233" s="1"/>
    </row>
    <row r="234" ht="16.5" customHeight="1">
      <c r="E234" s="1"/>
      <c r="I234" s="1"/>
      <c r="J234" s="1"/>
      <c r="K234" s="1"/>
      <c r="L234" s="1"/>
      <c r="R234" s="1"/>
      <c r="S234" s="1"/>
    </row>
    <row r="235" ht="16.5" customHeight="1">
      <c r="E235" s="1"/>
      <c r="I235" s="1"/>
      <c r="J235" s="1"/>
      <c r="K235" s="1"/>
      <c r="L235" s="1"/>
      <c r="R235" s="1"/>
      <c r="S235" s="1"/>
    </row>
    <row r="236" ht="16.5" customHeight="1">
      <c r="E236" s="1"/>
      <c r="I236" s="1"/>
      <c r="J236" s="1"/>
      <c r="K236" s="1"/>
      <c r="L236" s="1"/>
      <c r="R236" s="1"/>
      <c r="S236" s="1"/>
    </row>
    <row r="237" ht="16.5" customHeight="1">
      <c r="E237" s="1"/>
      <c r="I237" s="1"/>
      <c r="J237" s="1"/>
      <c r="K237" s="1"/>
      <c r="L237" s="1"/>
      <c r="R237" s="1"/>
      <c r="S237" s="1"/>
    </row>
    <row r="238" ht="16.5" customHeight="1">
      <c r="E238" s="1"/>
      <c r="I238" s="1"/>
      <c r="J238" s="1"/>
      <c r="K238" s="1"/>
      <c r="L238" s="1"/>
      <c r="R238" s="1"/>
      <c r="S238" s="1"/>
    </row>
    <row r="239" ht="16.5" customHeight="1">
      <c r="E239" s="1"/>
      <c r="I239" s="1"/>
      <c r="J239" s="1"/>
      <c r="K239" s="1"/>
      <c r="L239" s="1"/>
      <c r="R239" s="1"/>
      <c r="S239" s="1"/>
    </row>
    <row r="240" ht="16.5" customHeight="1">
      <c r="E240" s="1"/>
      <c r="I240" s="1"/>
      <c r="J240" s="1"/>
      <c r="K240" s="1"/>
      <c r="L240" s="1"/>
      <c r="R240" s="1"/>
      <c r="S240" s="1"/>
    </row>
    <row r="241" ht="16.5" customHeight="1">
      <c r="E241" s="1"/>
      <c r="I241" s="1"/>
      <c r="J241" s="1"/>
      <c r="K241" s="1"/>
      <c r="L241" s="1"/>
      <c r="R241" s="1"/>
      <c r="S241" s="1"/>
    </row>
    <row r="242" ht="16.5" customHeight="1">
      <c r="E242" s="1"/>
      <c r="I242" s="1"/>
      <c r="J242" s="1"/>
      <c r="K242" s="1"/>
      <c r="L242" s="1"/>
      <c r="R242" s="1"/>
      <c r="S242" s="1"/>
    </row>
    <row r="243" ht="16.5" customHeight="1">
      <c r="E243" s="1"/>
      <c r="I243" s="1"/>
      <c r="J243" s="1"/>
      <c r="K243" s="1"/>
      <c r="L243" s="1"/>
      <c r="R243" s="1"/>
      <c r="S243" s="1"/>
    </row>
    <row r="244" ht="16.5" customHeight="1">
      <c r="E244" s="1"/>
      <c r="I244" s="1"/>
      <c r="J244" s="1"/>
      <c r="K244" s="1"/>
      <c r="L244" s="1"/>
      <c r="R244" s="1"/>
      <c r="S244" s="1"/>
    </row>
    <row r="245" ht="16.5" customHeight="1">
      <c r="E245" s="1"/>
      <c r="I245" s="1"/>
      <c r="J245" s="1"/>
      <c r="K245" s="1"/>
      <c r="L245" s="1"/>
      <c r="R245" s="1"/>
      <c r="S245" s="1"/>
    </row>
    <row r="246" ht="16.5" customHeight="1">
      <c r="E246" s="1"/>
      <c r="I246" s="1"/>
      <c r="J246" s="1"/>
      <c r="K246" s="1"/>
      <c r="L246" s="1"/>
      <c r="R246" s="1"/>
      <c r="S246" s="1"/>
    </row>
    <row r="247" ht="16.5" customHeight="1">
      <c r="E247" s="1"/>
      <c r="I247" s="1"/>
      <c r="J247" s="1"/>
      <c r="K247" s="1"/>
      <c r="L247" s="1"/>
      <c r="R247" s="1"/>
      <c r="S247" s="1"/>
    </row>
    <row r="248" ht="16.5" customHeight="1">
      <c r="E248" s="1"/>
      <c r="I248" s="1"/>
      <c r="J248" s="1"/>
      <c r="K248" s="1"/>
      <c r="L248" s="1"/>
      <c r="R248" s="1"/>
      <c r="S248" s="1"/>
    </row>
    <row r="249" ht="16.5" customHeight="1">
      <c r="E249" s="1"/>
      <c r="I249" s="1"/>
      <c r="J249" s="1"/>
      <c r="K249" s="1"/>
      <c r="L249" s="1"/>
      <c r="R249" s="1"/>
      <c r="S249" s="1"/>
    </row>
    <row r="250" ht="16.5" customHeight="1">
      <c r="E250" s="1"/>
      <c r="I250" s="1"/>
      <c r="J250" s="1"/>
      <c r="K250" s="1"/>
      <c r="L250" s="1"/>
      <c r="R250" s="1"/>
      <c r="S250" s="1"/>
    </row>
    <row r="251" ht="16.5" customHeight="1">
      <c r="E251" s="1"/>
      <c r="I251" s="1"/>
      <c r="J251" s="1"/>
      <c r="K251" s="1"/>
      <c r="L251" s="1"/>
      <c r="R251" s="1"/>
      <c r="S251" s="1"/>
    </row>
    <row r="252" ht="16.5" customHeight="1">
      <c r="E252" s="1"/>
      <c r="I252" s="1"/>
      <c r="J252" s="1"/>
      <c r="K252" s="1"/>
      <c r="L252" s="1"/>
      <c r="R252" s="1"/>
      <c r="S252" s="1"/>
    </row>
    <row r="253" ht="16.5" customHeight="1">
      <c r="E253" s="1"/>
      <c r="I253" s="1"/>
      <c r="J253" s="1"/>
      <c r="K253" s="1"/>
      <c r="L253" s="1"/>
      <c r="R253" s="1"/>
      <c r="S253" s="1"/>
    </row>
    <row r="254" ht="16.5" customHeight="1">
      <c r="E254" s="1"/>
      <c r="I254" s="1"/>
      <c r="J254" s="1"/>
      <c r="K254" s="1"/>
      <c r="L254" s="1"/>
      <c r="R254" s="1"/>
      <c r="S254" s="1"/>
    </row>
    <row r="255" ht="16.5" customHeight="1">
      <c r="E255" s="1"/>
      <c r="I255" s="1"/>
      <c r="J255" s="1"/>
      <c r="K255" s="1"/>
      <c r="L255" s="1"/>
      <c r="R255" s="1"/>
      <c r="S255" s="1"/>
    </row>
    <row r="256" ht="16.5" customHeight="1">
      <c r="E256" s="1"/>
      <c r="I256" s="1"/>
      <c r="J256" s="1"/>
      <c r="K256" s="1"/>
      <c r="L256" s="1"/>
      <c r="R256" s="1"/>
      <c r="S256" s="1"/>
    </row>
    <row r="257" ht="16.5" customHeight="1">
      <c r="E257" s="1"/>
      <c r="I257" s="1"/>
      <c r="J257" s="1"/>
      <c r="K257" s="1"/>
      <c r="L257" s="1"/>
      <c r="R257" s="1"/>
      <c r="S257" s="1"/>
    </row>
    <row r="258" ht="16.5" customHeight="1">
      <c r="E258" s="1"/>
      <c r="I258" s="1"/>
      <c r="J258" s="1"/>
      <c r="K258" s="1"/>
      <c r="L258" s="1"/>
      <c r="R258" s="1"/>
      <c r="S258" s="1"/>
    </row>
    <row r="259" ht="16.5" customHeight="1">
      <c r="E259" s="1"/>
      <c r="I259" s="1"/>
      <c r="J259" s="1"/>
      <c r="K259" s="1"/>
      <c r="L259" s="1"/>
      <c r="R259" s="1"/>
      <c r="S259" s="1"/>
    </row>
    <row r="260" ht="16.5" customHeight="1">
      <c r="E260" s="1"/>
      <c r="I260" s="1"/>
      <c r="J260" s="1"/>
      <c r="K260" s="1"/>
      <c r="L260" s="1"/>
      <c r="R260" s="1"/>
      <c r="S260" s="1"/>
    </row>
    <row r="261" ht="16.5" customHeight="1">
      <c r="E261" s="1"/>
      <c r="I261" s="1"/>
      <c r="J261" s="1"/>
      <c r="K261" s="1"/>
      <c r="L261" s="1"/>
      <c r="R261" s="1"/>
      <c r="S261" s="1"/>
    </row>
    <row r="262" ht="16.5" customHeight="1">
      <c r="E262" s="1"/>
      <c r="I262" s="1"/>
      <c r="J262" s="1"/>
      <c r="K262" s="1"/>
      <c r="L262" s="1"/>
      <c r="R262" s="1"/>
      <c r="S262" s="1"/>
    </row>
    <row r="263" ht="16.5" customHeight="1">
      <c r="E263" s="1"/>
      <c r="I263" s="1"/>
      <c r="J263" s="1"/>
      <c r="K263" s="1"/>
      <c r="L263" s="1"/>
      <c r="R263" s="1"/>
      <c r="S263" s="1"/>
    </row>
    <row r="264" ht="16.5" customHeight="1">
      <c r="E264" s="1"/>
      <c r="I264" s="1"/>
      <c r="J264" s="1"/>
      <c r="K264" s="1"/>
      <c r="L264" s="1"/>
      <c r="R264" s="1"/>
      <c r="S264" s="1"/>
    </row>
    <row r="265" ht="16.5" customHeight="1">
      <c r="E265" s="1"/>
      <c r="I265" s="1"/>
      <c r="J265" s="1"/>
      <c r="K265" s="1"/>
      <c r="L265" s="1"/>
      <c r="R265" s="1"/>
      <c r="S265" s="1"/>
    </row>
    <row r="266" ht="16.5" customHeight="1">
      <c r="E266" s="1"/>
      <c r="I266" s="1"/>
      <c r="J266" s="1"/>
      <c r="K266" s="1"/>
      <c r="L266" s="1"/>
      <c r="R266" s="1"/>
      <c r="S266" s="1"/>
    </row>
    <row r="267" ht="16.5" customHeight="1">
      <c r="E267" s="1"/>
      <c r="I267" s="1"/>
      <c r="J267" s="1"/>
      <c r="K267" s="1"/>
      <c r="L267" s="1"/>
      <c r="R267" s="1"/>
      <c r="S267" s="1"/>
    </row>
    <row r="268" ht="16.5" customHeight="1">
      <c r="E268" s="1"/>
      <c r="I268" s="1"/>
      <c r="J268" s="1"/>
      <c r="K268" s="1"/>
      <c r="L268" s="1"/>
      <c r="R268" s="1"/>
      <c r="S268" s="1"/>
    </row>
    <row r="269" ht="16.5" customHeight="1">
      <c r="E269" s="1"/>
      <c r="I269" s="1"/>
      <c r="J269" s="1"/>
      <c r="K269" s="1"/>
      <c r="L269" s="1"/>
      <c r="R269" s="1"/>
      <c r="S269" s="1"/>
    </row>
    <row r="270" ht="16.5" customHeight="1">
      <c r="E270" s="1"/>
      <c r="I270" s="1"/>
      <c r="J270" s="1"/>
      <c r="K270" s="1"/>
      <c r="L270" s="1"/>
      <c r="R270" s="1"/>
      <c r="S270" s="1"/>
    </row>
    <row r="271" ht="16.5" customHeight="1">
      <c r="E271" s="1"/>
      <c r="I271" s="1"/>
      <c r="J271" s="1"/>
      <c r="K271" s="1"/>
      <c r="L271" s="1"/>
      <c r="R271" s="1"/>
      <c r="S271" s="1"/>
    </row>
    <row r="272" ht="16.5" customHeight="1">
      <c r="E272" s="1"/>
      <c r="I272" s="1"/>
      <c r="J272" s="1"/>
      <c r="K272" s="1"/>
      <c r="L272" s="1"/>
      <c r="R272" s="1"/>
      <c r="S272" s="1"/>
    </row>
    <row r="273" ht="16.5" customHeight="1">
      <c r="E273" s="1"/>
      <c r="I273" s="1"/>
      <c r="J273" s="1"/>
      <c r="K273" s="1"/>
      <c r="L273" s="1"/>
      <c r="R273" s="1"/>
      <c r="S273" s="1"/>
    </row>
    <row r="274" ht="16.5" customHeight="1">
      <c r="E274" s="1"/>
      <c r="I274" s="1"/>
      <c r="J274" s="1"/>
      <c r="K274" s="1"/>
      <c r="L274" s="1"/>
      <c r="R274" s="1"/>
      <c r="S274" s="1"/>
    </row>
    <row r="275" ht="16.5" customHeight="1">
      <c r="E275" s="1"/>
      <c r="I275" s="1"/>
      <c r="J275" s="1"/>
      <c r="K275" s="1"/>
      <c r="L275" s="1"/>
      <c r="R275" s="1"/>
      <c r="S275" s="1"/>
    </row>
    <row r="276" ht="16.5" customHeight="1">
      <c r="E276" s="1"/>
      <c r="I276" s="1"/>
      <c r="J276" s="1"/>
      <c r="K276" s="1"/>
      <c r="L276" s="1"/>
      <c r="R276" s="1"/>
      <c r="S276" s="1"/>
    </row>
    <row r="277" ht="16.5" customHeight="1">
      <c r="E277" s="1"/>
      <c r="I277" s="1"/>
      <c r="J277" s="1"/>
      <c r="K277" s="1"/>
      <c r="L277" s="1"/>
      <c r="R277" s="1"/>
      <c r="S277" s="1"/>
    </row>
    <row r="278" ht="16.5" customHeight="1">
      <c r="E278" s="1"/>
      <c r="I278" s="1"/>
      <c r="J278" s="1"/>
      <c r="K278" s="1"/>
      <c r="L278" s="1"/>
      <c r="R278" s="1"/>
      <c r="S278" s="1"/>
    </row>
    <row r="279" ht="16.5" customHeight="1">
      <c r="E279" s="1"/>
      <c r="I279" s="1"/>
      <c r="J279" s="1"/>
      <c r="K279" s="1"/>
      <c r="L279" s="1"/>
      <c r="R279" s="1"/>
      <c r="S279" s="1"/>
    </row>
    <row r="280" ht="16.5" customHeight="1">
      <c r="E280" s="1"/>
      <c r="I280" s="1"/>
      <c r="J280" s="1"/>
      <c r="K280" s="1"/>
      <c r="L280" s="1"/>
      <c r="R280" s="1"/>
      <c r="S280" s="1"/>
    </row>
    <row r="281" ht="16.5" customHeight="1">
      <c r="E281" s="1"/>
      <c r="I281" s="1"/>
      <c r="J281" s="1"/>
      <c r="K281" s="1"/>
      <c r="L281" s="1"/>
      <c r="R281" s="1"/>
      <c r="S281" s="1"/>
    </row>
    <row r="282" ht="16.5" customHeight="1">
      <c r="E282" s="1"/>
      <c r="I282" s="1"/>
      <c r="J282" s="1"/>
      <c r="K282" s="1"/>
      <c r="L282" s="1"/>
      <c r="R282" s="1"/>
      <c r="S282" s="1"/>
    </row>
    <row r="283" ht="16.5" customHeight="1">
      <c r="E283" s="1"/>
      <c r="I283" s="1"/>
      <c r="J283" s="1"/>
      <c r="K283" s="1"/>
      <c r="L283" s="1"/>
      <c r="R283" s="1"/>
      <c r="S283" s="1"/>
    </row>
    <row r="284" ht="16.5" customHeight="1">
      <c r="E284" s="1"/>
      <c r="I284" s="1"/>
      <c r="J284" s="1"/>
      <c r="K284" s="1"/>
      <c r="L284" s="1"/>
      <c r="R284" s="1"/>
      <c r="S284" s="1"/>
    </row>
    <row r="285" ht="16.5" customHeight="1">
      <c r="E285" s="1"/>
      <c r="I285" s="1"/>
      <c r="J285" s="1"/>
      <c r="K285" s="1"/>
      <c r="L285" s="1"/>
      <c r="R285" s="1"/>
      <c r="S285" s="1"/>
    </row>
    <row r="286" ht="16.5" customHeight="1">
      <c r="E286" s="1"/>
      <c r="I286" s="1"/>
      <c r="J286" s="1"/>
      <c r="K286" s="1"/>
      <c r="L286" s="1"/>
      <c r="R286" s="1"/>
      <c r="S286" s="1"/>
    </row>
    <row r="287" ht="16.5" customHeight="1">
      <c r="E287" s="1"/>
      <c r="I287" s="1"/>
      <c r="J287" s="1"/>
      <c r="K287" s="1"/>
      <c r="L287" s="1"/>
      <c r="R287" s="1"/>
      <c r="S287" s="1"/>
    </row>
    <row r="288" ht="16.5" customHeight="1">
      <c r="E288" s="1"/>
      <c r="I288" s="1"/>
      <c r="J288" s="1"/>
      <c r="K288" s="1"/>
      <c r="L288" s="1"/>
      <c r="R288" s="1"/>
      <c r="S288" s="1"/>
    </row>
    <row r="289" ht="16.5" customHeight="1">
      <c r="E289" s="1"/>
      <c r="I289" s="1"/>
      <c r="J289" s="1"/>
      <c r="K289" s="1"/>
      <c r="L289" s="1"/>
      <c r="R289" s="1"/>
      <c r="S289" s="1"/>
    </row>
    <row r="290" ht="16.5" customHeight="1">
      <c r="E290" s="1"/>
      <c r="I290" s="1"/>
      <c r="J290" s="1"/>
      <c r="K290" s="1"/>
      <c r="L290" s="1"/>
      <c r="R290" s="1"/>
      <c r="S290" s="1"/>
    </row>
    <row r="291" ht="16.5" customHeight="1">
      <c r="E291" s="1"/>
      <c r="I291" s="1"/>
      <c r="J291" s="1"/>
      <c r="K291" s="1"/>
      <c r="L291" s="1"/>
      <c r="R291" s="1"/>
      <c r="S291" s="1"/>
    </row>
    <row r="292" ht="16.5" customHeight="1">
      <c r="E292" s="1"/>
      <c r="I292" s="1"/>
      <c r="J292" s="1"/>
      <c r="K292" s="1"/>
      <c r="L292" s="1"/>
      <c r="R292" s="1"/>
      <c r="S292" s="1"/>
    </row>
    <row r="293" ht="16.5" customHeight="1">
      <c r="E293" s="1"/>
      <c r="I293" s="1"/>
      <c r="J293" s="1"/>
      <c r="K293" s="1"/>
      <c r="L293" s="1"/>
      <c r="R293" s="1"/>
      <c r="S293" s="1"/>
    </row>
    <row r="294" ht="16.5" customHeight="1">
      <c r="E294" s="1"/>
      <c r="I294" s="1"/>
      <c r="J294" s="1"/>
      <c r="K294" s="1"/>
      <c r="L294" s="1"/>
      <c r="R294" s="1"/>
      <c r="S294" s="1"/>
    </row>
    <row r="295" ht="16.5" customHeight="1">
      <c r="E295" s="1"/>
      <c r="I295" s="1"/>
      <c r="J295" s="1"/>
      <c r="K295" s="1"/>
      <c r="L295" s="1"/>
      <c r="R295" s="1"/>
      <c r="S295" s="1"/>
    </row>
    <row r="296" ht="16.5" customHeight="1">
      <c r="E296" s="1"/>
      <c r="I296" s="1"/>
      <c r="J296" s="1"/>
      <c r="K296" s="1"/>
      <c r="L296" s="1"/>
      <c r="R296" s="1"/>
      <c r="S296" s="1"/>
    </row>
    <row r="297" ht="16.5" customHeight="1">
      <c r="E297" s="1"/>
      <c r="I297" s="1"/>
      <c r="J297" s="1"/>
      <c r="K297" s="1"/>
      <c r="L297" s="1"/>
      <c r="R297" s="1"/>
      <c r="S297" s="1"/>
    </row>
    <row r="298" ht="16.5" customHeight="1">
      <c r="E298" s="1"/>
      <c r="I298" s="1"/>
      <c r="J298" s="1"/>
      <c r="K298" s="1"/>
      <c r="L298" s="1"/>
      <c r="R298" s="1"/>
      <c r="S298" s="1"/>
    </row>
    <row r="299" ht="16.5" customHeight="1">
      <c r="E299" s="1"/>
      <c r="I299" s="1"/>
      <c r="J299" s="1"/>
      <c r="K299" s="1"/>
      <c r="L299" s="1"/>
      <c r="R299" s="1"/>
      <c r="S299" s="1"/>
    </row>
    <row r="300" ht="16.5" customHeight="1">
      <c r="E300" s="1"/>
      <c r="I300" s="1"/>
      <c r="J300" s="1"/>
      <c r="K300" s="1"/>
      <c r="L300" s="1"/>
      <c r="R300" s="1"/>
      <c r="S300" s="1"/>
    </row>
    <row r="301" ht="16.5" customHeight="1">
      <c r="E301" s="1"/>
      <c r="I301" s="1"/>
      <c r="J301" s="1"/>
      <c r="K301" s="1"/>
      <c r="L301" s="1"/>
      <c r="R301" s="1"/>
      <c r="S301" s="1"/>
    </row>
    <row r="302" ht="16.5" customHeight="1">
      <c r="E302" s="1"/>
      <c r="I302" s="1"/>
      <c r="J302" s="1"/>
      <c r="K302" s="1"/>
      <c r="L302" s="1"/>
      <c r="R302" s="1"/>
      <c r="S302" s="1"/>
    </row>
    <row r="303" ht="16.5" customHeight="1">
      <c r="E303" s="1"/>
      <c r="I303" s="1"/>
      <c r="J303" s="1"/>
      <c r="K303" s="1"/>
      <c r="L303" s="1"/>
      <c r="R303" s="1"/>
      <c r="S303" s="1"/>
    </row>
    <row r="304" ht="16.5" customHeight="1">
      <c r="E304" s="1"/>
      <c r="I304" s="1"/>
      <c r="J304" s="1"/>
      <c r="K304" s="1"/>
      <c r="L304" s="1"/>
      <c r="R304" s="1"/>
      <c r="S304" s="1"/>
    </row>
    <row r="305" ht="16.5" customHeight="1">
      <c r="E305" s="1"/>
      <c r="I305" s="1"/>
      <c r="J305" s="1"/>
      <c r="K305" s="1"/>
      <c r="L305" s="1"/>
      <c r="R305" s="1"/>
      <c r="S305" s="1"/>
    </row>
    <row r="306" ht="16.5" customHeight="1">
      <c r="E306" s="1"/>
      <c r="I306" s="1"/>
      <c r="J306" s="1"/>
      <c r="K306" s="1"/>
      <c r="L306" s="1"/>
      <c r="R306" s="1"/>
      <c r="S306" s="1"/>
    </row>
    <row r="307" ht="16.5" customHeight="1">
      <c r="E307" s="1"/>
      <c r="I307" s="1"/>
      <c r="J307" s="1"/>
      <c r="K307" s="1"/>
      <c r="L307" s="1"/>
      <c r="R307" s="1"/>
      <c r="S307" s="1"/>
    </row>
    <row r="308" ht="16.5" customHeight="1">
      <c r="E308" s="1"/>
      <c r="I308" s="1"/>
      <c r="J308" s="1"/>
      <c r="K308" s="1"/>
      <c r="L308" s="1"/>
      <c r="R308" s="1"/>
      <c r="S308" s="1"/>
    </row>
    <row r="309" ht="16.5" customHeight="1">
      <c r="E309" s="1"/>
      <c r="I309" s="1"/>
      <c r="J309" s="1"/>
      <c r="K309" s="1"/>
      <c r="L309" s="1"/>
      <c r="R309" s="1"/>
      <c r="S309" s="1"/>
    </row>
    <row r="310" ht="16.5" customHeight="1">
      <c r="E310" s="1"/>
      <c r="I310" s="1"/>
      <c r="J310" s="1"/>
      <c r="K310" s="1"/>
      <c r="L310" s="1"/>
      <c r="R310" s="1"/>
      <c r="S310" s="1"/>
    </row>
    <row r="311" ht="16.5" customHeight="1">
      <c r="E311" s="1"/>
      <c r="I311" s="1"/>
      <c r="J311" s="1"/>
      <c r="K311" s="1"/>
      <c r="L311" s="1"/>
      <c r="R311" s="1"/>
      <c r="S311" s="1"/>
    </row>
    <row r="312" ht="16.5" customHeight="1">
      <c r="E312" s="1"/>
      <c r="I312" s="1"/>
      <c r="J312" s="1"/>
      <c r="K312" s="1"/>
      <c r="L312" s="1"/>
      <c r="R312" s="1"/>
      <c r="S312" s="1"/>
    </row>
    <row r="313" ht="16.5" customHeight="1">
      <c r="E313" s="1"/>
      <c r="I313" s="1"/>
      <c r="J313" s="1"/>
      <c r="K313" s="1"/>
      <c r="L313" s="1"/>
      <c r="R313" s="1"/>
      <c r="S313" s="1"/>
    </row>
    <row r="314" ht="16.5" customHeight="1">
      <c r="E314" s="1"/>
      <c r="I314" s="1"/>
      <c r="J314" s="1"/>
      <c r="K314" s="1"/>
      <c r="L314" s="1"/>
      <c r="R314" s="1"/>
      <c r="S314" s="1"/>
    </row>
    <row r="315" ht="16.5" customHeight="1">
      <c r="E315" s="1"/>
      <c r="I315" s="1"/>
      <c r="J315" s="1"/>
      <c r="K315" s="1"/>
      <c r="L315" s="1"/>
      <c r="R315" s="1"/>
      <c r="S315" s="1"/>
    </row>
    <row r="316" ht="16.5" customHeight="1">
      <c r="E316" s="1"/>
      <c r="I316" s="1"/>
      <c r="J316" s="1"/>
      <c r="K316" s="1"/>
      <c r="L316" s="1"/>
      <c r="R316" s="1"/>
      <c r="S316" s="1"/>
    </row>
    <row r="317" ht="16.5" customHeight="1">
      <c r="E317" s="1"/>
      <c r="I317" s="1"/>
      <c r="J317" s="1"/>
      <c r="K317" s="1"/>
      <c r="L317" s="1"/>
      <c r="R317" s="1"/>
      <c r="S317" s="1"/>
    </row>
    <row r="318" ht="16.5" customHeight="1">
      <c r="E318" s="1"/>
      <c r="I318" s="1"/>
      <c r="J318" s="1"/>
      <c r="K318" s="1"/>
      <c r="L318" s="1"/>
      <c r="R318" s="1"/>
      <c r="S318" s="1"/>
    </row>
    <row r="319" ht="16.5" customHeight="1">
      <c r="E319" s="1"/>
      <c r="I319" s="1"/>
      <c r="J319" s="1"/>
      <c r="K319" s="1"/>
      <c r="L319" s="1"/>
      <c r="R319" s="1"/>
      <c r="S319" s="1"/>
    </row>
    <row r="320" ht="16.5" customHeight="1">
      <c r="E320" s="1"/>
      <c r="I320" s="1"/>
      <c r="J320" s="1"/>
      <c r="K320" s="1"/>
      <c r="L320" s="1"/>
      <c r="R320" s="1"/>
      <c r="S320" s="1"/>
    </row>
    <row r="321" ht="16.5" customHeight="1">
      <c r="E321" s="1"/>
      <c r="I321" s="1"/>
      <c r="J321" s="1"/>
      <c r="K321" s="1"/>
      <c r="L321" s="1"/>
      <c r="R321" s="1"/>
      <c r="S321" s="1"/>
    </row>
    <row r="322" ht="16.5" customHeight="1">
      <c r="E322" s="1"/>
      <c r="I322" s="1"/>
      <c r="J322" s="1"/>
      <c r="K322" s="1"/>
      <c r="L322" s="1"/>
      <c r="R322" s="1"/>
      <c r="S322" s="1"/>
    </row>
    <row r="323" ht="16.5" customHeight="1">
      <c r="E323" s="1"/>
      <c r="I323" s="1"/>
      <c r="J323" s="1"/>
      <c r="K323" s="1"/>
      <c r="L323" s="1"/>
      <c r="R323" s="1"/>
      <c r="S323" s="1"/>
    </row>
    <row r="324" ht="16.5" customHeight="1">
      <c r="E324" s="1"/>
      <c r="I324" s="1"/>
      <c r="J324" s="1"/>
      <c r="K324" s="1"/>
      <c r="L324" s="1"/>
      <c r="R324" s="1"/>
      <c r="S324" s="1"/>
    </row>
    <row r="325" ht="16.5" customHeight="1">
      <c r="E325" s="1"/>
      <c r="I325" s="1"/>
      <c r="J325" s="1"/>
      <c r="K325" s="1"/>
      <c r="L325" s="1"/>
      <c r="R325" s="1"/>
      <c r="S325" s="1"/>
    </row>
    <row r="326" ht="16.5" customHeight="1">
      <c r="E326" s="1"/>
      <c r="I326" s="1"/>
      <c r="J326" s="1"/>
      <c r="K326" s="1"/>
      <c r="L326" s="1"/>
      <c r="R326" s="1"/>
      <c r="S326" s="1"/>
    </row>
    <row r="327" ht="16.5" customHeight="1">
      <c r="E327" s="1"/>
      <c r="I327" s="1"/>
      <c r="J327" s="1"/>
      <c r="K327" s="1"/>
      <c r="L327" s="1"/>
      <c r="R327" s="1"/>
      <c r="S327" s="1"/>
    </row>
    <row r="328" ht="16.5" customHeight="1">
      <c r="E328" s="1"/>
      <c r="I328" s="1"/>
      <c r="J328" s="1"/>
      <c r="K328" s="1"/>
      <c r="L328" s="1"/>
      <c r="R328" s="1"/>
      <c r="S328" s="1"/>
    </row>
    <row r="329" ht="16.5" customHeight="1">
      <c r="E329" s="1"/>
      <c r="I329" s="1"/>
      <c r="J329" s="1"/>
      <c r="K329" s="1"/>
      <c r="L329" s="1"/>
      <c r="R329" s="1"/>
      <c r="S329" s="1"/>
    </row>
    <row r="330" ht="16.5" customHeight="1">
      <c r="E330" s="1"/>
      <c r="I330" s="1"/>
      <c r="J330" s="1"/>
      <c r="K330" s="1"/>
      <c r="L330" s="1"/>
      <c r="R330" s="1"/>
      <c r="S330" s="1"/>
    </row>
    <row r="331" ht="16.5" customHeight="1">
      <c r="E331" s="1"/>
      <c r="I331" s="1"/>
      <c r="J331" s="1"/>
      <c r="K331" s="1"/>
      <c r="L331" s="1"/>
      <c r="R331" s="1"/>
      <c r="S331" s="1"/>
    </row>
    <row r="332" ht="16.5" customHeight="1">
      <c r="E332" s="1"/>
      <c r="I332" s="1"/>
      <c r="J332" s="1"/>
      <c r="K332" s="1"/>
      <c r="L332" s="1"/>
      <c r="R332" s="1"/>
      <c r="S332" s="1"/>
    </row>
    <row r="333" ht="16.5" customHeight="1">
      <c r="E333" s="1"/>
      <c r="I333" s="1"/>
      <c r="J333" s="1"/>
      <c r="K333" s="1"/>
      <c r="L333" s="1"/>
      <c r="R333" s="1"/>
      <c r="S333" s="1"/>
    </row>
    <row r="334" ht="16.5" customHeight="1">
      <c r="E334" s="1"/>
      <c r="I334" s="1"/>
      <c r="J334" s="1"/>
      <c r="K334" s="1"/>
      <c r="L334" s="1"/>
      <c r="R334" s="1"/>
      <c r="S334" s="1"/>
    </row>
    <row r="335" ht="16.5" customHeight="1">
      <c r="E335" s="1"/>
      <c r="I335" s="1"/>
      <c r="J335" s="1"/>
      <c r="K335" s="1"/>
      <c r="L335" s="1"/>
      <c r="R335" s="1"/>
      <c r="S335" s="1"/>
    </row>
    <row r="336" ht="16.5" customHeight="1">
      <c r="E336" s="1"/>
      <c r="I336" s="1"/>
      <c r="J336" s="1"/>
      <c r="K336" s="1"/>
      <c r="L336" s="1"/>
      <c r="R336" s="1"/>
      <c r="S336" s="1"/>
    </row>
    <row r="337" ht="16.5" customHeight="1">
      <c r="E337" s="1"/>
      <c r="I337" s="1"/>
      <c r="J337" s="1"/>
      <c r="K337" s="1"/>
      <c r="L337" s="1"/>
      <c r="R337" s="1"/>
      <c r="S337" s="1"/>
    </row>
    <row r="338" ht="16.5" customHeight="1">
      <c r="E338" s="1"/>
      <c r="I338" s="1"/>
      <c r="J338" s="1"/>
      <c r="K338" s="1"/>
      <c r="L338" s="1"/>
      <c r="R338" s="1"/>
      <c r="S338" s="1"/>
    </row>
    <row r="339" ht="16.5" customHeight="1">
      <c r="E339" s="1"/>
      <c r="I339" s="1"/>
      <c r="J339" s="1"/>
      <c r="K339" s="1"/>
      <c r="L339" s="1"/>
      <c r="R339" s="1"/>
      <c r="S339" s="1"/>
    </row>
    <row r="340" ht="16.5" customHeight="1">
      <c r="E340" s="1"/>
      <c r="I340" s="1"/>
      <c r="J340" s="1"/>
      <c r="K340" s="1"/>
      <c r="L340" s="1"/>
      <c r="R340" s="1"/>
      <c r="S340" s="1"/>
    </row>
    <row r="341" ht="16.5" customHeight="1">
      <c r="E341" s="1"/>
      <c r="I341" s="1"/>
      <c r="J341" s="1"/>
      <c r="K341" s="1"/>
      <c r="L341" s="1"/>
      <c r="R341" s="1"/>
      <c r="S341" s="1"/>
    </row>
    <row r="342" ht="16.5" customHeight="1">
      <c r="E342" s="1"/>
      <c r="I342" s="1"/>
      <c r="J342" s="1"/>
      <c r="K342" s="1"/>
      <c r="L342" s="1"/>
      <c r="R342" s="1"/>
      <c r="S342" s="1"/>
    </row>
    <row r="343" ht="16.5" customHeight="1">
      <c r="E343" s="1"/>
      <c r="I343" s="1"/>
      <c r="J343" s="1"/>
      <c r="K343" s="1"/>
      <c r="L343" s="1"/>
      <c r="R343" s="1"/>
      <c r="S343" s="1"/>
    </row>
    <row r="344" ht="16.5" customHeight="1">
      <c r="E344" s="1"/>
      <c r="I344" s="1"/>
      <c r="J344" s="1"/>
      <c r="K344" s="1"/>
      <c r="L344" s="1"/>
      <c r="R344" s="1"/>
      <c r="S344" s="1"/>
    </row>
    <row r="345" ht="16.5" customHeight="1">
      <c r="E345" s="1"/>
      <c r="I345" s="1"/>
      <c r="J345" s="1"/>
      <c r="K345" s="1"/>
      <c r="L345" s="1"/>
      <c r="R345" s="1"/>
      <c r="S345" s="1"/>
    </row>
    <row r="346" ht="16.5" customHeight="1">
      <c r="E346" s="1"/>
      <c r="I346" s="1"/>
      <c r="J346" s="1"/>
      <c r="K346" s="1"/>
      <c r="L346" s="1"/>
      <c r="R346" s="1"/>
      <c r="S346" s="1"/>
    </row>
    <row r="347" ht="16.5" customHeight="1">
      <c r="E347" s="1"/>
      <c r="I347" s="1"/>
      <c r="J347" s="1"/>
      <c r="K347" s="1"/>
      <c r="L347" s="1"/>
      <c r="R347" s="1"/>
      <c r="S347" s="1"/>
    </row>
    <row r="348" ht="16.5" customHeight="1">
      <c r="E348" s="1"/>
      <c r="I348" s="1"/>
      <c r="J348" s="1"/>
      <c r="K348" s="1"/>
      <c r="L348" s="1"/>
      <c r="R348" s="1"/>
      <c r="S348" s="1"/>
    </row>
    <row r="349" ht="16.5" customHeight="1">
      <c r="E349" s="1"/>
      <c r="I349" s="1"/>
      <c r="J349" s="1"/>
      <c r="K349" s="1"/>
      <c r="L349" s="1"/>
      <c r="R349" s="1"/>
      <c r="S349" s="1"/>
    </row>
    <row r="350" ht="16.5" customHeight="1">
      <c r="E350" s="1"/>
      <c r="I350" s="1"/>
      <c r="J350" s="1"/>
      <c r="K350" s="1"/>
      <c r="L350" s="1"/>
      <c r="R350" s="1"/>
      <c r="S350" s="1"/>
    </row>
    <row r="351" ht="16.5" customHeight="1">
      <c r="E351" s="1"/>
      <c r="I351" s="1"/>
      <c r="J351" s="1"/>
      <c r="K351" s="1"/>
      <c r="L351" s="1"/>
      <c r="R351" s="1"/>
      <c r="S351" s="1"/>
    </row>
    <row r="352" ht="16.5" customHeight="1">
      <c r="E352" s="1"/>
      <c r="I352" s="1"/>
      <c r="J352" s="1"/>
      <c r="K352" s="1"/>
      <c r="L352" s="1"/>
      <c r="R352" s="1"/>
      <c r="S352" s="1"/>
    </row>
    <row r="353" ht="16.5" customHeight="1">
      <c r="E353" s="1"/>
      <c r="I353" s="1"/>
      <c r="J353" s="1"/>
      <c r="K353" s="1"/>
      <c r="L353" s="1"/>
      <c r="R353" s="1"/>
      <c r="S353" s="1"/>
    </row>
    <row r="354" ht="16.5" customHeight="1">
      <c r="E354" s="1"/>
      <c r="I354" s="1"/>
      <c r="J354" s="1"/>
      <c r="K354" s="1"/>
      <c r="L354" s="1"/>
      <c r="R354" s="1"/>
      <c r="S354" s="1"/>
    </row>
    <row r="355" ht="16.5" customHeight="1">
      <c r="E355" s="1"/>
      <c r="I355" s="1"/>
      <c r="J355" s="1"/>
      <c r="K355" s="1"/>
      <c r="L355" s="1"/>
      <c r="R355" s="1"/>
      <c r="S355" s="1"/>
    </row>
    <row r="356" ht="16.5" customHeight="1">
      <c r="E356" s="1"/>
      <c r="I356" s="1"/>
      <c r="J356" s="1"/>
      <c r="K356" s="1"/>
      <c r="L356" s="1"/>
      <c r="R356" s="1"/>
      <c r="S356" s="1"/>
    </row>
    <row r="357" ht="16.5" customHeight="1">
      <c r="E357" s="1"/>
      <c r="I357" s="1"/>
      <c r="J357" s="1"/>
      <c r="K357" s="1"/>
      <c r="L357" s="1"/>
      <c r="R357" s="1"/>
      <c r="S357" s="1"/>
    </row>
    <row r="358" ht="16.5" customHeight="1">
      <c r="E358" s="1"/>
      <c r="I358" s="1"/>
      <c r="J358" s="1"/>
      <c r="K358" s="1"/>
      <c r="L358" s="1"/>
      <c r="R358" s="1"/>
      <c r="S358" s="1"/>
    </row>
    <row r="359" ht="16.5" customHeight="1">
      <c r="E359" s="1"/>
      <c r="I359" s="1"/>
      <c r="J359" s="1"/>
      <c r="K359" s="1"/>
      <c r="L359" s="1"/>
      <c r="R359" s="1"/>
      <c r="S359" s="1"/>
    </row>
    <row r="360" ht="16.5" customHeight="1">
      <c r="E360" s="1"/>
      <c r="I360" s="1"/>
      <c r="J360" s="1"/>
      <c r="K360" s="1"/>
      <c r="L360" s="1"/>
      <c r="R360" s="1"/>
      <c r="S360" s="1"/>
    </row>
    <row r="361" ht="16.5" customHeight="1">
      <c r="E361" s="1"/>
      <c r="I361" s="1"/>
      <c r="J361" s="1"/>
      <c r="K361" s="1"/>
      <c r="L361" s="1"/>
      <c r="R361" s="1"/>
      <c r="S361" s="1"/>
    </row>
    <row r="362" ht="16.5" customHeight="1">
      <c r="E362" s="1"/>
      <c r="I362" s="1"/>
      <c r="J362" s="1"/>
      <c r="K362" s="1"/>
      <c r="L362" s="1"/>
      <c r="R362" s="1"/>
      <c r="S362" s="1"/>
    </row>
    <row r="363" ht="16.5" customHeight="1">
      <c r="E363" s="1"/>
      <c r="I363" s="1"/>
      <c r="J363" s="1"/>
      <c r="K363" s="1"/>
      <c r="L363" s="1"/>
      <c r="R363" s="1"/>
      <c r="S363" s="1"/>
    </row>
    <row r="364" ht="16.5" customHeight="1">
      <c r="E364" s="1"/>
      <c r="I364" s="1"/>
      <c r="J364" s="1"/>
      <c r="K364" s="1"/>
      <c r="L364" s="1"/>
      <c r="R364" s="1"/>
      <c r="S364" s="1"/>
    </row>
    <row r="365" ht="16.5" customHeight="1">
      <c r="E365" s="1"/>
      <c r="I365" s="1"/>
      <c r="J365" s="1"/>
      <c r="K365" s="1"/>
      <c r="L365" s="1"/>
      <c r="R365" s="1"/>
      <c r="S365" s="1"/>
    </row>
    <row r="366" ht="16.5" customHeight="1">
      <c r="E366" s="1"/>
      <c r="I366" s="1"/>
      <c r="J366" s="1"/>
      <c r="K366" s="1"/>
      <c r="L366" s="1"/>
      <c r="R366" s="1"/>
      <c r="S366" s="1"/>
    </row>
    <row r="367" ht="16.5" customHeight="1">
      <c r="E367" s="1"/>
      <c r="I367" s="1"/>
      <c r="J367" s="1"/>
      <c r="K367" s="1"/>
      <c r="L367" s="1"/>
      <c r="R367" s="1"/>
      <c r="S367" s="1"/>
    </row>
    <row r="368" ht="16.5" customHeight="1">
      <c r="E368" s="1"/>
      <c r="I368" s="1"/>
      <c r="J368" s="1"/>
      <c r="K368" s="1"/>
      <c r="L368" s="1"/>
      <c r="R368" s="1"/>
      <c r="S368" s="1"/>
    </row>
    <row r="369" ht="16.5" customHeight="1">
      <c r="E369" s="1"/>
      <c r="I369" s="1"/>
      <c r="J369" s="1"/>
      <c r="K369" s="1"/>
      <c r="L369" s="1"/>
      <c r="R369" s="1"/>
      <c r="S369" s="1"/>
    </row>
    <row r="370" ht="16.5" customHeight="1">
      <c r="E370" s="1"/>
      <c r="I370" s="1"/>
      <c r="J370" s="1"/>
      <c r="K370" s="1"/>
      <c r="L370" s="1"/>
      <c r="R370" s="1"/>
      <c r="S370" s="1"/>
    </row>
    <row r="371" ht="16.5" customHeight="1">
      <c r="E371" s="1"/>
      <c r="I371" s="1"/>
      <c r="J371" s="1"/>
      <c r="K371" s="1"/>
      <c r="L371" s="1"/>
      <c r="R371" s="1"/>
      <c r="S371" s="1"/>
    </row>
    <row r="372" ht="16.5" customHeight="1">
      <c r="E372" s="1"/>
      <c r="I372" s="1"/>
      <c r="J372" s="1"/>
      <c r="K372" s="1"/>
      <c r="L372" s="1"/>
      <c r="R372" s="1"/>
      <c r="S372" s="1"/>
    </row>
    <row r="373" ht="16.5" customHeight="1">
      <c r="E373" s="1"/>
      <c r="I373" s="1"/>
      <c r="J373" s="1"/>
      <c r="K373" s="1"/>
      <c r="L373" s="1"/>
      <c r="R373" s="1"/>
      <c r="S373" s="1"/>
    </row>
    <row r="374" ht="16.5" customHeight="1">
      <c r="E374" s="1"/>
      <c r="I374" s="1"/>
      <c r="J374" s="1"/>
      <c r="K374" s="1"/>
      <c r="L374" s="1"/>
      <c r="R374" s="1"/>
      <c r="S374" s="1"/>
    </row>
    <row r="375" ht="16.5" customHeight="1">
      <c r="E375" s="1"/>
      <c r="I375" s="1"/>
      <c r="J375" s="1"/>
      <c r="K375" s="1"/>
      <c r="L375" s="1"/>
      <c r="R375" s="1"/>
      <c r="S375" s="1"/>
    </row>
    <row r="376" ht="16.5" customHeight="1">
      <c r="E376" s="1"/>
      <c r="I376" s="1"/>
      <c r="J376" s="1"/>
      <c r="K376" s="1"/>
      <c r="L376" s="1"/>
      <c r="R376" s="1"/>
      <c r="S376" s="1"/>
    </row>
    <row r="377" ht="16.5" customHeight="1">
      <c r="E377" s="1"/>
      <c r="I377" s="1"/>
      <c r="J377" s="1"/>
      <c r="K377" s="1"/>
      <c r="L377" s="1"/>
      <c r="R377" s="1"/>
      <c r="S377" s="1"/>
    </row>
    <row r="378" ht="16.5" customHeight="1">
      <c r="E378" s="1"/>
      <c r="I378" s="1"/>
      <c r="J378" s="1"/>
      <c r="K378" s="1"/>
      <c r="L378" s="1"/>
      <c r="R378" s="1"/>
      <c r="S378" s="1"/>
    </row>
    <row r="379" ht="16.5" customHeight="1">
      <c r="E379" s="1"/>
      <c r="I379" s="1"/>
      <c r="J379" s="1"/>
      <c r="K379" s="1"/>
      <c r="L379" s="1"/>
      <c r="R379" s="1"/>
      <c r="S379" s="1"/>
    </row>
    <row r="380" ht="16.5" customHeight="1">
      <c r="E380" s="1"/>
      <c r="I380" s="1"/>
      <c r="J380" s="1"/>
      <c r="K380" s="1"/>
      <c r="L380" s="1"/>
      <c r="R380" s="1"/>
      <c r="S380" s="1"/>
    </row>
    <row r="381" ht="16.5" customHeight="1">
      <c r="E381" s="1"/>
      <c r="I381" s="1"/>
      <c r="J381" s="1"/>
      <c r="K381" s="1"/>
      <c r="L381" s="1"/>
      <c r="R381" s="1"/>
      <c r="S381" s="1"/>
    </row>
    <row r="382" ht="16.5" customHeight="1">
      <c r="E382" s="1"/>
      <c r="I382" s="1"/>
      <c r="J382" s="1"/>
      <c r="K382" s="1"/>
      <c r="L382" s="1"/>
      <c r="R382" s="1"/>
      <c r="S382" s="1"/>
    </row>
    <row r="383" ht="16.5" customHeight="1">
      <c r="E383" s="1"/>
      <c r="I383" s="1"/>
      <c r="J383" s="1"/>
      <c r="K383" s="1"/>
      <c r="L383" s="1"/>
      <c r="R383" s="1"/>
      <c r="S383" s="1"/>
    </row>
    <row r="384" ht="16.5" customHeight="1">
      <c r="E384" s="1"/>
      <c r="I384" s="1"/>
      <c r="J384" s="1"/>
      <c r="K384" s="1"/>
      <c r="L384" s="1"/>
      <c r="R384" s="1"/>
      <c r="S384" s="1"/>
    </row>
    <row r="385" ht="16.5" customHeight="1">
      <c r="E385" s="1"/>
      <c r="I385" s="1"/>
      <c r="J385" s="1"/>
      <c r="K385" s="1"/>
      <c r="L385" s="1"/>
      <c r="R385" s="1"/>
      <c r="S385" s="1"/>
    </row>
    <row r="386" ht="16.5" customHeight="1">
      <c r="E386" s="1"/>
      <c r="I386" s="1"/>
      <c r="J386" s="1"/>
      <c r="K386" s="1"/>
      <c r="L386" s="1"/>
      <c r="R386" s="1"/>
      <c r="S386" s="1"/>
    </row>
    <row r="387" ht="16.5" customHeight="1">
      <c r="E387" s="1"/>
      <c r="I387" s="1"/>
      <c r="J387" s="1"/>
      <c r="K387" s="1"/>
      <c r="L387" s="1"/>
      <c r="R387" s="1"/>
      <c r="S387" s="1"/>
    </row>
    <row r="388" ht="16.5" customHeight="1">
      <c r="E388" s="1"/>
      <c r="I388" s="1"/>
      <c r="J388" s="1"/>
      <c r="K388" s="1"/>
      <c r="L388" s="1"/>
      <c r="R388" s="1"/>
      <c r="S388" s="1"/>
    </row>
    <row r="389" ht="16.5" customHeight="1">
      <c r="E389" s="1"/>
      <c r="I389" s="1"/>
      <c r="J389" s="1"/>
      <c r="K389" s="1"/>
      <c r="L389" s="1"/>
      <c r="R389" s="1"/>
      <c r="S389" s="1"/>
    </row>
    <row r="390" ht="16.5" customHeight="1">
      <c r="E390" s="1"/>
      <c r="I390" s="1"/>
      <c r="J390" s="1"/>
      <c r="K390" s="1"/>
      <c r="L390" s="1"/>
      <c r="R390" s="1"/>
      <c r="S390" s="1"/>
    </row>
    <row r="391" ht="16.5" customHeight="1">
      <c r="E391" s="1"/>
      <c r="I391" s="1"/>
      <c r="J391" s="1"/>
      <c r="K391" s="1"/>
      <c r="L391" s="1"/>
      <c r="R391" s="1"/>
      <c r="S391" s="1"/>
    </row>
    <row r="392" ht="16.5" customHeight="1">
      <c r="E392" s="1"/>
      <c r="I392" s="1"/>
      <c r="J392" s="1"/>
      <c r="K392" s="1"/>
      <c r="L392" s="1"/>
      <c r="R392" s="1"/>
      <c r="S392" s="1"/>
    </row>
    <row r="393" ht="16.5" customHeight="1">
      <c r="E393" s="1"/>
      <c r="I393" s="1"/>
      <c r="J393" s="1"/>
      <c r="K393" s="1"/>
      <c r="L393" s="1"/>
      <c r="R393" s="1"/>
      <c r="S393" s="1"/>
    </row>
    <row r="394" ht="16.5" customHeight="1">
      <c r="E394" s="1"/>
      <c r="I394" s="1"/>
      <c r="J394" s="1"/>
      <c r="K394" s="1"/>
      <c r="L394" s="1"/>
      <c r="R394" s="1"/>
      <c r="S394" s="1"/>
    </row>
    <row r="395" ht="16.5" customHeight="1">
      <c r="E395" s="1"/>
      <c r="I395" s="1"/>
      <c r="J395" s="1"/>
      <c r="K395" s="1"/>
      <c r="L395" s="1"/>
      <c r="R395" s="1"/>
      <c r="S395" s="1"/>
    </row>
    <row r="396" ht="16.5" customHeight="1">
      <c r="E396" s="1"/>
      <c r="I396" s="1"/>
      <c r="J396" s="1"/>
      <c r="K396" s="1"/>
      <c r="L396" s="1"/>
      <c r="R396" s="1"/>
      <c r="S396" s="1"/>
    </row>
    <row r="397" ht="16.5" customHeight="1">
      <c r="E397" s="1"/>
      <c r="I397" s="1"/>
      <c r="J397" s="1"/>
      <c r="K397" s="1"/>
      <c r="L397" s="1"/>
      <c r="R397" s="1"/>
      <c r="S397" s="1"/>
    </row>
    <row r="398" ht="16.5" customHeight="1">
      <c r="E398" s="1"/>
      <c r="I398" s="1"/>
      <c r="J398" s="1"/>
      <c r="K398" s="1"/>
      <c r="L398" s="1"/>
      <c r="R398" s="1"/>
      <c r="S398" s="1"/>
    </row>
    <row r="399" ht="16.5" customHeight="1">
      <c r="E399" s="1"/>
      <c r="I399" s="1"/>
      <c r="J399" s="1"/>
      <c r="K399" s="1"/>
      <c r="L399" s="1"/>
      <c r="R399" s="1"/>
      <c r="S399" s="1"/>
    </row>
    <row r="400" ht="16.5" customHeight="1">
      <c r="E400" s="1"/>
      <c r="I400" s="1"/>
      <c r="J400" s="1"/>
      <c r="K400" s="1"/>
      <c r="L400" s="1"/>
      <c r="R400" s="1"/>
      <c r="S400" s="1"/>
    </row>
    <row r="401" ht="16.5" customHeight="1">
      <c r="E401" s="1"/>
      <c r="I401" s="1"/>
      <c r="J401" s="1"/>
      <c r="K401" s="1"/>
      <c r="L401" s="1"/>
      <c r="R401" s="1"/>
      <c r="S401" s="1"/>
    </row>
    <row r="402" ht="16.5" customHeight="1">
      <c r="E402" s="1"/>
      <c r="I402" s="1"/>
      <c r="J402" s="1"/>
      <c r="K402" s="1"/>
      <c r="L402" s="1"/>
      <c r="R402" s="1"/>
      <c r="S402" s="1"/>
    </row>
    <row r="403" ht="16.5" customHeight="1">
      <c r="E403" s="1"/>
      <c r="I403" s="1"/>
      <c r="J403" s="1"/>
      <c r="K403" s="1"/>
      <c r="L403" s="1"/>
      <c r="R403" s="1"/>
      <c r="S403" s="1"/>
    </row>
    <row r="404" ht="16.5" customHeight="1">
      <c r="E404" s="1"/>
      <c r="I404" s="1"/>
      <c r="J404" s="1"/>
      <c r="K404" s="1"/>
      <c r="L404" s="1"/>
      <c r="R404" s="1"/>
      <c r="S404" s="1"/>
    </row>
    <row r="405" ht="16.5" customHeight="1">
      <c r="E405" s="1"/>
      <c r="I405" s="1"/>
      <c r="J405" s="1"/>
      <c r="K405" s="1"/>
      <c r="L405" s="1"/>
      <c r="R405" s="1"/>
      <c r="S405" s="1"/>
    </row>
    <row r="406" ht="16.5" customHeight="1">
      <c r="E406" s="1"/>
      <c r="I406" s="1"/>
      <c r="J406" s="1"/>
      <c r="K406" s="1"/>
      <c r="L406" s="1"/>
      <c r="R406" s="1"/>
      <c r="S406" s="1"/>
    </row>
    <row r="407" ht="16.5" customHeight="1">
      <c r="E407" s="1"/>
      <c r="I407" s="1"/>
      <c r="J407" s="1"/>
      <c r="K407" s="1"/>
      <c r="L407" s="1"/>
      <c r="R407" s="1"/>
      <c r="S407" s="1"/>
    </row>
    <row r="408" ht="16.5" customHeight="1">
      <c r="E408" s="1"/>
      <c r="I408" s="1"/>
      <c r="J408" s="1"/>
      <c r="K408" s="1"/>
      <c r="L408" s="1"/>
      <c r="R408" s="1"/>
      <c r="S408" s="1"/>
    </row>
    <row r="409" ht="16.5" customHeight="1">
      <c r="E409" s="1"/>
      <c r="I409" s="1"/>
      <c r="J409" s="1"/>
      <c r="K409" s="1"/>
      <c r="L409" s="1"/>
      <c r="R409" s="1"/>
      <c r="S409" s="1"/>
    </row>
    <row r="410" ht="16.5" customHeight="1">
      <c r="E410" s="1"/>
      <c r="I410" s="1"/>
      <c r="J410" s="1"/>
      <c r="K410" s="1"/>
      <c r="L410" s="1"/>
      <c r="R410" s="1"/>
      <c r="S410" s="1"/>
    </row>
    <row r="411" ht="16.5" customHeight="1">
      <c r="E411" s="1"/>
      <c r="I411" s="1"/>
      <c r="J411" s="1"/>
      <c r="K411" s="1"/>
      <c r="L411" s="1"/>
      <c r="R411" s="1"/>
      <c r="S411" s="1"/>
    </row>
    <row r="412" ht="16.5" customHeight="1">
      <c r="E412" s="1"/>
      <c r="I412" s="1"/>
      <c r="J412" s="1"/>
      <c r="K412" s="1"/>
      <c r="L412" s="1"/>
      <c r="R412" s="1"/>
      <c r="S412" s="1"/>
    </row>
    <row r="413" ht="16.5" customHeight="1">
      <c r="E413" s="1"/>
      <c r="I413" s="1"/>
      <c r="J413" s="1"/>
      <c r="K413" s="1"/>
      <c r="L413" s="1"/>
      <c r="R413" s="1"/>
      <c r="S413" s="1"/>
    </row>
    <row r="414" ht="16.5" customHeight="1">
      <c r="E414" s="1"/>
      <c r="I414" s="1"/>
      <c r="J414" s="1"/>
      <c r="K414" s="1"/>
      <c r="L414" s="1"/>
      <c r="R414" s="1"/>
      <c r="S414" s="1"/>
    </row>
    <row r="415" ht="16.5" customHeight="1">
      <c r="E415" s="1"/>
      <c r="I415" s="1"/>
      <c r="J415" s="1"/>
      <c r="K415" s="1"/>
      <c r="L415" s="1"/>
      <c r="R415" s="1"/>
      <c r="S415" s="1"/>
    </row>
    <row r="416" ht="16.5" customHeight="1">
      <c r="E416" s="1"/>
      <c r="I416" s="1"/>
      <c r="J416" s="1"/>
      <c r="K416" s="1"/>
      <c r="L416" s="1"/>
      <c r="R416" s="1"/>
      <c r="S416" s="1"/>
    </row>
    <row r="417" ht="16.5" customHeight="1">
      <c r="E417" s="1"/>
      <c r="I417" s="1"/>
      <c r="J417" s="1"/>
      <c r="K417" s="1"/>
      <c r="L417" s="1"/>
      <c r="R417" s="1"/>
      <c r="S417" s="1"/>
    </row>
    <row r="418" ht="16.5" customHeight="1">
      <c r="E418" s="1"/>
      <c r="I418" s="1"/>
      <c r="J418" s="1"/>
      <c r="K418" s="1"/>
      <c r="L418" s="1"/>
      <c r="R418" s="1"/>
      <c r="S418" s="1"/>
    </row>
    <row r="419" ht="16.5" customHeight="1">
      <c r="E419" s="1"/>
      <c r="I419" s="1"/>
      <c r="J419" s="1"/>
      <c r="K419" s="1"/>
      <c r="L419" s="1"/>
      <c r="R419" s="1"/>
      <c r="S419" s="1"/>
    </row>
    <row r="420" ht="16.5" customHeight="1">
      <c r="E420" s="1"/>
      <c r="I420" s="1"/>
      <c r="J420" s="1"/>
      <c r="K420" s="1"/>
      <c r="L420" s="1"/>
      <c r="R420" s="1"/>
      <c r="S420" s="1"/>
    </row>
    <row r="421" ht="16.5" customHeight="1">
      <c r="E421" s="1"/>
      <c r="I421" s="1"/>
      <c r="J421" s="1"/>
      <c r="K421" s="1"/>
      <c r="L421" s="1"/>
      <c r="R421" s="1"/>
      <c r="S421" s="1"/>
    </row>
    <row r="422" ht="16.5" customHeight="1">
      <c r="E422" s="1"/>
      <c r="I422" s="1"/>
      <c r="J422" s="1"/>
      <c r="K422" s="1"/>
      <c r="L422" s="1"/>
      <c r="R422" s="1"/>
      <c r="S422" s="1"/>
    </row>
    <row r="423" ht="16.5" customHeight="1">
      <c r="E423" s="1"/>
      <c r="I423" s="1"/>
      <c r="J423" s="1"/>
      <c r="K423" s="1"/>
      <c r="L423" s="1"/>
      <c r="R423" s="1"/>
      <c r="S423" s="1"/>
    </row>
    <row r="424" ht="16.5" customHeight="1">
      <c r="E424" s="1"/>
      <c r="I424" s="1"/>
      <c r="J424" s="1"/>
      <c r="K424" s="1"/>
      <c r="L424" s="1"/>
      <c r="R424" s="1"/>
      <c r="S424" s="1"/>
    </row>
    <row r="425" ht="16.5" customHeight="1">
      <c r="E425" s="1"/>
      <c r="I425" s="1"/>
      <c r="J425" s="1"/>
      <c r="K425" s="1"/>
      <c r="L425" s="1"/>
      <c r="R425" s="1"/>
      <c r="S425" s="1"/>
    </row>
    <row r="426" ht="16.5" customHeight="1">
      <c r="E426" s="1"/>
      <c r="I426" s="1"/>
      <c r="J426" s="1"/>
      <c r="K426" s="1"/>
      <c r="L426" s="1"/>
      <c r="R426" s="1"/>
      <c r="S426" s="1"/>
    </row>
    <row r="427" ht="16.5" customHeight="1">
      <c r="E427" s="1"/>
      <c r="I427" s="1"/>
      <c r="J427" s="1"/>
      <c r="K427" s="1"/>
      <c r="L427" s="1"/>
      <c r="R427" s="1"/>
      <c r="S427" s="1"/>
    </row>
    <row r="428" ht="16.5" customHeight="1">
      <c r="E428" s="1"/>
      <c r="I428" s="1"/>
      <c r="J428" s="1"/>
      <c r="K428" s="1"/>
      <c r="L428" s="1"/>
      <c r="R428" s="1"/>
      <c r="S428" s="1"/>
    </row>
    <row r="429" ht="16.5" customHeight="1">
      <c r="E429" s="1"/>
      <c r="I429" s="1"/>
      <c r="J429" s="1"/>
      <c r="K429" s="1"/>
      <c r="L429" s="1"/>
      <c r="R429" s="1"/>
      <c r="S429" s="1"/>
    </row>
    <row r="430" ht="16.5" customHeight="1">
      <c r="E430" s="1"/>
      <c r="I430" s="1"/>
      <c r="J430" s="1"/>
      <c r="K430" s="1"/>
      <c r="L430" s="1"/>
      <c r="R430" s="1"/>
      <c r="S430" s="1"/>
    </row>
    <row r="431" ht="16.5" customHeight="1">
      <c r="E431" s="1"/>
      <c r="I431" s="1"/>
      <c r="J431" s="1"/>
      <c r="K431" s="1"/>
      <c r="L431" s="1"/>
      <c r="R431" s="1"/>
      <c r="S431" s="1"/>
    </row>
    <row r="432" ht="16.5" customHeight="1">
      <c r="E432" s="1"/>
      <c r="I432" s="1"/>
      <c r="J432" s="1"/>
      <c r="K432" s="1"/>
      <c r="L432" s="1"/>
      <c r="R432" s="1"/>
      <c r="S432" s="1"/>
    </row>
    <row r="433" ht="16.5" customHeight="1">
      <c r="E433" s="1"/>
      <c r="I433" s="1"/>
      <c r="J433" s="1"/>
      <c r="K433" s="1"/>
      <c r="L433" s="1"/>
      <c r="R433" s="1"/>
      <c r="S433" s="1"/>
    </row>
    <row r="434" ht="16.5" customHeight="1">
      <c r="E434" s="1"/>
      <c r="I434" s="1"/>
      <c r="J434" s="1"/>
      <c r="K434" s="1"/>
      <c r="L434" s="1"/>
      <c r="R434" s="1"/>
      <c r="S434" s="1"/>
    </row>
    <row r="435" ht="16.5" customHeight="1">
      <c r="E435" s="1"/>
      <c r="I435" s="1"/>
      <c r="J435" s="1"/>
      <c r="K435" s="1"/>
      <c r="L435" s="1"/>
      <c r="R435" s="1"/>
      <c r="S435" s="1"/>
    </row>
    <row r="436" ht="16.5" customHeight="1">
      <c r="E436" s="1"/>
      <c r="I436" s="1"/>
      <c r="J436" s="1"/>
      <c r="K436" s="1"/>
      <c r="L436" s="1"/>
      <c r="R436" s="1"/>
      <c r="S436" s="1"/>
    </row>
    <row r="437" ht="16.5" customHeight="1">
      <c r="E437" s="1"/>
      <c r="I437" s="1"/>
      <c r="J437" s="1"/>
      <c r="K437" s="1"/>
      <c r="L437" s="1"/>
      <c r="R437" s="1"/>
      <c r="S437" s="1"/>
    </row>
    <row r="438" ht="16.5" customHeight="1">
      <c r="E438" s="1"/>
      <c r="I438" s="1"/>
      <c r="J438" s="1"/>
      <c r="K438" s="1"/>
      <c r="L438" s="1"/>
      <c r="R438" s="1"/>
      <c r="S438" s="1"/>
    </row>
    <row r="439" ht="16.5" customHeight="1">
      <c r="E439" s="1"/>
      <c r="I439" s="1"/>
      <c r="J439" s="1"/>
      <c r="K439" s="1"/>
      <c r="L439" s="1"/>
      <c r="R439" s="1"/>
      <c r="S439" s="1"/>
    </row>
    <row r="440" ht="16.5" customHeight="1">
      <c r="E440" s="1"/>
      <c r="I440" s="1"/>
      <c r="J440" s="1"/>
      <c r="K440" s="1"/>
      <c r="L440" s="1"/>
      <c r="R440" s="1"/>
      <c r="S440" s="1"/>
    </row>
    <row r="441" ht="16.5" customHeight="1">
      <c r="E441" s="1"/>
      <c r="I441" s="1"/>
      <c r="J441" s="1"/>
      <c r="K441" s="1"/>
      <c r="L441" s="1"/>
      <c r="R441" s="1"/>
      <c r="S441" s="1"/>
    </row>
    <row r="442" ht="16.5" customHeight="1">
      <c r="E442" s="1"/>
      <c r="I442" s="1"/>
      <c r="J442" s="1"/>
      <c r="K442" s="1"/>
      <c r="L442" s="1"/>
      <c r="R442" s="1"/>
      <c r="S442" s="1"/>
    </row>
    <row r="443" ht="16.5" customHeight="1">
      <c r="E443" s="1"/>
      <c r="I443" s="1"/>
      <c r="J443" s="1"/>
      <c r="K443" s="1"/>
      <c r="L443" s="1"/>
      <c r="R443" s="1"/>
      <c r="S443" s="1"/>
    </row>
    <row r="444" ht="16.5" customHeight="1">
      <c r="E444" s="1"/>
      <c r="I444" s="1"/>
      <c r="J444" s="1"/>
      <c r="K444" s="1"/>
      <c r="L444" s="1"/>
      <c r="R444" s="1"/>
      <c r="S444" s="1"/>
    </row>
    <row r="445" ht="16.5" customHeight="1">
      <c r="E445" s="1"/>
      <c r="I445" s="1"/>
      <c r="J445" s="1"/>
      <c r="K445" s="1"/>
      <c r="L445" s="1"/>
      <c r="R445" s="1"/>
      <c r="S445" s="1"/>
    </row>
    <row r="446" ht="16.5" customHeight="1">
      <c r="E446" s="1"/>
      <c r="I446" s="1"/>
      <c r="J446" s="1"/>
      <c r="K446" s="1"/>
      <c r="L446" s="1"/>
      <c r="R446" s="1"/>
      <c r="S446" s="1"/>
    </row>
    <row r="447" ht="16.5" customHeight="1">
      <c r="E447" s="1"/>
      <c r="I447" s="1"/>
      <c r="J447" s="1"/>
      <c r="K447" s="1"/>
      <c r="L447" s="1"/>
      <c r="R447" s="1"/>
      <c r="S447" s="1"/>
    </row>
    <row r="448" ht="16.5" customHeight="1">
      <c r="E448" s="1"/>
      <c r="I448" s="1"/>
      <c r="J448" s="1"/>
      <c r="K448" s="1"/>
      <c r="L448" s="1"/>
      <c r="R448" s="1"/>
      <c r="S448" s="1"/>
    </row>
    <row r="449" ht="16.5" customHeight="1">
      <c r="E449" s="1"/>
      <c r="I449" s="1"/>
      <c r="J449" s="1"/>
      <c r="K449" s="1"/>
      <c r="L449" s="1"/>
      <c r="R449" s="1"/>
      <c r="S449" s="1"/>
    </row>
    <row r="450" ht="16.5" customHeight="1">
      <c r="E450" s="1"/>
      <c r="I450" s="1"/>
      <c r="J450" s="1"/>
      <c r="K450" s="1"/>
      <c r="L450" s="1"/>
      <c r="R450" s="1"/>
      <c r="S450" s="1"/>
    </row>
    <row r="451" ht="16.5" customHeight="1">
      <c r="E451" s="1"/>
      <c r="I451" s="1"/>
      <c r="J451" s="1"/>
      <c r="K451" s="1"/>
      <c r="L451" s="1"/>
      <c r="R451" s="1"/>
      <c r="S451" s="1"/>
    </row>
    <row r="452" ht="16.5" customHeight="1">
      <c r="E452" s="1"/>
      <c r="I452" s="1"/>
      <c r="J452" s="1"/>
      <c r="K452" s="1"/>
      <c r="L452" s="1"/>
      <c r="R452" s="1"/>
      <c r="S452" s="1"/>
    </row>
    <row r="453" ht="16.5" customHeight="1">
      <c r="E453" s="1"/>
      <c r="I453" s="1"/>
      <c r="J453" s="1"/>
      <c r="K453" s="1"/>
      <c r="L453" s="1"/>
      <c r="R453" s="1"/>
      <c r="S453" s="1"/>
    </row>
    <row r="454" ht="16.5" customHeight="1">
      <c r="E454" s="1"/>
      <c r="I454" s="1"/>
      <c r="J454" s="1"/>
      <c r="K454" s="1"/>
      <c r="L454" s="1"/>
      <c r="R454" s="1"/>
      <c r="S454" s="1"/>
    </row>
    <row r="455" ht="16.5" customHeight="1">
      <c r="E455" s="1"/>
      <c r="I455" s="1"/>
      <c r="J455" s="1"/>
      <c r="K455" s="1"/>
      <c r="L455" s="1"/>
      <c r="R455" s="1"/>
      <c r="S455" s="1"/>
    </row>
    <row r="456" ht="16.5" customHeight="1">
      <c r="E456" s="1"/>
      <c r="I456" s="1"/>
      <c r="J456" s="1"/>
      <c r="K456" s="1"/>
      <c r="L456" s="1"/>
      <c r="R456" s="1"/>
      <c r="S456" s="1"/>
    </row>
    <row r="457" ht="16.5" customHeight="1">
      <c r="E457" s="1"/>
      <c r="I457" s="1"/>
      <c r="J457" s="1"/>
      <c r="K457" s="1"/>
      <c r="L457" s="1"/>
      <c r="R457" s="1"/>
      <c r="S457" s="1"/>
    </row>
    <row r="458" ht="16.5" customHeight="1">
      <c r="E458" s="1"/>
      <c r="I458" s="1"/>
      <c r="J458" s="1"/>
      <c r="K458" s="1"/>
      <c r="L458" s="1"/>
      <c r="R458" s="1"/>
      <c r="S458" s="1"/>
    </row>
    <row r="459" ht="16.5" customHeight="1">
      <c r="E459" s="1"/>
      <c r="I459" s="1"/>
      <c r="J459" s="1"/>
      <c r="K459" s="1"/>
      <c r="L459" s="1"/>
      <c r="R459" s="1"/>
      <c r="S459" s="1"/>
    </row>
    <row r="460" ht="16.5" customHeight="1">
      <c r="E460" s="1"/>
      <c r="I460" s="1"/>
      <c r="J460" s="1"/>
      <c r="K460" s="1"/>
      <c r="L460" s="1"/>
      <c r="R460" s="1"/>
      <c r="S460" s="1"/>
    </row>
    <row r="461" ht="16.5" customHeight="1">
      <c r="E461" s="1"/>
      <c r="I461" s="1"/>
      <c r="J461" s="1"/>
      <c r="K461" s="1"/>
      <c r="L461" s="1"/>
      <c r="R461" s="1"/>
      <c r="S461" s="1"/>
    </row>
    <row r="462" ht="16.5" customHeight="1">
      <c r="E462" s="1"/>
      <c r="I462" s="1"/>
      <c r="J462" s="1"/>
      <c r="K462" s="1"/>
      <c r="L462" s="1"/>
      <c r="R462" s="1"/>
      <c r="S462" s="1"/>
    </row>
    <row r="463" ht="16.5" customHeight="1">
      <c r="E463" s="1"/>
      <c r="I463" s="1"/>
      <c r="J463" s="1"/>
      <c r="K463" s="1"/>
      <c r="L463" s="1"/>
      <c r="R463" s="1"/>
      <c r="S463" s="1"/>
    </row>
    <row r="464" ht="16.5" customHeight="1">
      <c r="E464" s="1"/>
      <c r="I464" s="1"/>
      <c r="J464" s="1"/>
      <c r="K464" s="1"/>
      <c r="L464" s="1"/>
      <c r="R464" s="1"/>
      <c r="S464" s="1"/>
    </row>
    <row r="465" ht="16.5" customHeight="1">
      <c r="E465" s="1"/>
      <c r="I465" s="1"/>
      <c r="J465" s="1"/>
      <c r="K465" s="1"/>
      <c r="L465" s="1"/>
      <c r="R465" s="1"/>
      <c r="S465" s="1"/>
    </row>
    <row r="466" ht="16.5" customHeight="1">
      <c r="E466" s="1"/>
      <c r="I466" s="1"/>
      <c r="J466" s="1"/>
      <c r="K466" s="1"/>
      <c r="L466" s="1"/>
      <c r="R466" s="1"/>
      <c r="S466" s="1"/>
    </row>
    <row r="467" ht="16.5" customHeight="1">
      <c r="E467" s="1"/>
      <c r="I467" s="1"/>
      <c r="J467" s="1"/>
      <c r="K467" s="1"/>
      <c r="L467" s="1"/>
      <c r="R467" s="1"/>
      <c r="S467" s="1"/>
    </row>
    <row r="468" ht="16.5" customHeight="1">
      <c r="E468" s="1"/>
      <c r="I468" s="1"/>
      <c r="J468" s="1"/>
      <c r="K468" s="1"/>
      <c r="L468" s="1"/>
      <c r="R468" s="1"/>
      <c r="S468" s="1"/>
    </row>
    <row r="469" ht="16.5" customHeight="1">
      <c r="E469" s="1"/>
      <c r="I469" s="1"/>
      <c r="J469" s="1"/>
      <c r="K469" s="1"/>
      <c r="L469" s="1"/>
      <c r="R469" s="1"/>
      <c r="S469" s="1"/>
    </row>
    <row r="470" ht="16.5" customHeight="1">
      <c r="E470" s="1"/>
      <c r="I470" s="1"/>
      <c r="J470" s="1"/>
      <c r="K470" s="1"/>
      <c r="L470" s="1"/>
      <c r="R470" s="1"/>
      <c r="S470" s="1"/>
    </row>
    <row r="471" ht="16.5" customHeight="1">
      <c r="E471" s="1"/>
      <c r="I471" s="1"/>
      <c r="J471" s="1"/>
      <c r="K471" s="1"/>
      <c r="L471" s="1"/>
      <c r="R471" s="1"/>
      <c r="S471" s="1"/>
    </row>
    <row r="472" ht="16.5" customHeight="1">
      <c r="E472" s="1"/>
      <c r="I472" s="1"/>
      <c r="J472" s="1"/>
      <c r="K472" s="1"/>
      <c r="L472" s="1"/>
      <c r="R472" s="1"/>
      <c r="S472" s="1"/>
    </row>
    <row r="473" ht="16.5" customHeight="1">
      <c r="E473" s="1"/>
      <c r="I473" s="1"/>
      <c r="J473" s="1"/>
      <c r="K473" s="1"/>
      <c r="L473" s="1"/>
      <c r="R473" s="1"/>
      <c r="S473" s="1"/>
    </row>
    <row r="474" ht="16.5" customHeight="1">
      <c r="E474" s="1"/>
      <c r="I474" s="1"/>
      <c r="J474" s="1"/>
      <c r="K474" s="1"/>
      <c r="L474" s="1"/>
      <c r="R474" s="1"/>
      <c r="S474" s="1"/>
    </row>
    <row r="475" ht="16.5" customHeight="1">
      <c r="E475" s="1"/>
      <c r="I475" s="1"/>
      <c r="J475" s="1"/>
      <c r="K475" s="1"/>
      <c r="L475" s="1"/>
      <c r="R475" s="1"/>
      <c r="S475" s="1"/>
    </row>
    <row r="476" ht="16.5" customHeight="1">
      <c r="E476" s="1"/>
      <c r="I476" s="1"/>
      <c r="J476" s="1"/>
      <c r="K476" s="1"/>
      <c r="L476" s="1"/>
      <c r="R476" s="1"/>
      <c r="S476" s="1"/>
    </row>
    <row r="477" ht="16.5" customHeight="1">
      <c r="E477" s="1"/>
      <c r="I477" s="1"/>
      <c r="J477" s="1"/>
      <c r="K477" s="1"/>
      <c r="L477" s="1"/>
      <c r="R477" s="1"/>
      <c r="S477" s="1"/>
    </row>
    <row r="478" ht="16.5" customHeight="1">
      <c r="E478" s="1"/>
      <c r="I478" s="1"/>
      <c r="J478" s="1"/>
      <c r="K478" s="1"/>
      <c r="L478" s="1"/>
      <c r="R478" s="1"/>
      <c r="S478" s="1"/>
    </row>
    <row r="479" ht="16.5" customHeight="1">
      <c r="E479" s="1"/>
      <c r="I479" s="1"/>
      <c r="J479" s="1"/>
      <c r="K479" s="1"/>
      <c r="L479" s="1"/>
      <c r="R479" s="1"/>
      <c r="S479" s="1"/>
    </row>
    <row r="480" ht="16.5" customHeight="1">
      <c r="E480" s="1"/>
      <c r="I480" s="1"/>
      <c r="J480" s="1"/>
      <c r="K480" s="1"/>
      <c r="L480" s="1"/>
      <c r="R480" s="1"/>
      <c r="S480" s="1"/>
    </row>
    <row r="481" ht="16.5" customHeight="1">
      <c r="E481" s="1"/>
      <c r="I481" s="1"/>
      <c r="J481" s="1"/>
      <c r="K481" s="1"/>
      <c r="L481" s="1"/>
      <c r="R481" s="1"/>
      <c r="S481" s="1"/>
    </row>
    <row r="482" ht="16.5" customHeight="1">
      <c r="E482" s="1"/>
      <c r="I482" s="1"/>
      <c r="J482" s="1"/>
      <c r="K482" s="1"/>
      <c r="L482" s="1"/>
      <c r="R482" s="1"/>
      <c r="S482" s="1"/>
    </row>
    <row r="483" ht="16.5" customHeight="1">
      <c r="E483" s="1"/>
      <c r="I483" s="1"/>
      <c r="J483" s="1"/>
      <c r="K483" s="1"/>
      <c r="L483" s="1"/>
      <c r="R483" s="1"/>
      <c r="S483" s="1"/>
    </row>
    <row r="484" ht="16.5" customHeight="1">
      <c r="E484" s="1"/>
      <c r="I484" s="1"/>
      <c r="J484" s="1"/>
      <c r="K484" s="1"/>
      <c r="L484" s="1"/>
      <c r="R484" s="1"/>
      <c r="S484" s="1"/>
    </row>
    <row r="485" ht="16.5" customHeight="1">
      <c r="E485" s="1"/>
      <c r="I485" s="1"/>
      <c r="J485" s="1"/>
      <c r="K485" s="1"/>
      <c r="L485" s="1"/>
      <c r="R485" s="1"/>
      <c r="S485" s="1"/>
    </row>
    <row r="486" ht="16.5" customHeight="1">
      <c r="E486" s="1"/>
      <c r="I486" s="1"/>
      <c r="J486" s="1"/>
      <c r="K486" s="1"/>
      <c r="L486" s="1"/>
      <c r="R486" s="1"/>
      <c r="S486" s="1"/>
    </row>
    <row r="487" ht="16.5" customHeight="1">
      <c r="E487" s="1"/>
      <c r="I487" s="1"/>
      <c r="J487" s="1"/>
      <c r="K487" s="1"/>
      <c r="L487" s="1"/>
      <c r="R487" s="1"/>
      <c r="S487" s="1"/>
    </row>
    <row r="488" ht="16.5" customHeight="1">
      <c r="E488" s="1"/>
      <c r="I488" s="1"/>
      <c r="J488" s="1"/>
      <c r="K488" s="1"/>
      <c r="L488" s="1"/>
      <c r="R488" s="1"/>
      <c r="S488" s="1"/>
    </row>
    <row r="489" ht="16.5" customHeight="1">
      <c r="E489" s="1"/>
      <c r="I489" s="1"/>
      <c r="J489" s="1"/>
      <c r="K489" s="1"/>
      <c r="L489" s="1"/>
      <c r="R489" s="1"/>
      <c r="S489" s="1"/>
    </row>
    <row r="490" ht="16.5" customHeight="1">
      <c r="E490" s="1"/>
      <c r="I490" s="1"/>
      <c r="J490" s="1"/>
      <c r="K490" s="1"/>
      <c r="L490" s="1"/>
      <c r="R490" s="1"/>
      <c r="S490" s="1"/>
    </row>
    <row r="491" ht="16.5" customHeight="1">
      <c r="E491" s="1"/>
      <c r="I491" s="1"/>
      <c r="J491" s="1"/>
      <c r="K491" s="1"/>
      <c r="L491" s="1"/>
      <c r="R491" s="1"/>
      <c r="S491" s="1"/>
    </row>
    <row r="492" ht="16.5" customHeight="1">
      <c r="E492" s="1"/>
      <c r="I492" s="1"/>
      <c r="J492" s="1"/>
      <c r="K492" s="1"/>
      <c r="L492" s="1"/>
      <c r="R492" s="1"/>
      <c r="S492" s="1"/>
    </row>
    <row r="493" ht="16.5" customHeight="1">
      <c r="E493" s="1"/>
      <c r="I493" s="1"/>
      <c r="J493" s="1"/>
      <c r="K493" s="1"/>
      <c r="L493" s="1"/>
      <c r="R493" s="1"/>
      <c r="S493" s="1"/>
    </row>
    <row r="494" ht="16.5" customHeight="1">
      <c r="E494" s="1"/>
      <c r="I494" s="1"/>
      <c r="J494" s="1"/>
      <c r="K494" s="1"/>
      <c r="L494" s="1"/>
      <c r="R494" s="1"/>
      <c r="S494" s="1"/>
    </row>
    <row r="495" ht="16.5" customHeight="1">
      <c r="E495" s="1"/>
      <c r="I495" s="1"/>
      <c r="J495" s="1"/>
      <c r="K495" s="1"/>
      <c r="L495" s="1"/>
      <c r="R495" s="1"/>
      <c r="S495" s="1"/>
    </row>
    <row r="496" ht="16.5" customHeight="1">
      <c r="E496" s="1"/>
      <c r="I496" s="1"/>
      <c r="J496" s="1"/>
      <c r="K496" s="1"/>
      <c r="L496" s="1"/>
      <c r="R496" s="1"/>
      <c r="S496" s="1"/>
    </row>
    <row r="497" ht="16.5" customHeight="1">
      <c r="E497" s="1"/>
      <c r="I497" s="1"/>
      <c r="J497" s="1"/>
      <c r="K497" s="1"/>
      <c r="L497" s="1"/>
      <c r="R497" s="1"/>
      <c r="S497" s="1"/>
    </row>
    <row r="498" ht="16.5" customHeight="1">
      <c r="E498" s="1"/>
      <c r="I498" s="1"/>
      <c r="J498" s="1"/>
      <c r="K498" s="1"/>
      <c r="L498" s="1"/>
      <c r="R498" s="1"/>
      <c r="S498" s="1"/>
    </row>
    <row r="499" ht="16.5" customHeight="1">
      <c r="E499" s="1"/>
      <c r="I499" s="1"/>
      <c r="J499" s="1"/>
      <c r="K499" s="1"/>
      <c r="L499" s="1"/>
      <c r="R499" s="1"/>
      <c r="S499" s="1"/>
    </row>
    <row r="500" ht="16.5" customHeight="1">
      <c r="E500" s="1"/>
      <c r="I500" s="1"/>
      <c r="J500" s="1"/>
      <c r="K500" s="1"/>
      <c r="L500" s="1"/>
      <c r="R500" s="1"/>
      <c r="S500" s="1"/>
    </row>
    <row r="501" ht="16.5" customHeight="1">
      <c r="E501" s="1"/>
      <c r="I501" s="1"/>
      <c r="J501" s="1"/>
      <c r="K501" s="1"/>
      <c r="L501" s="1"/>
      <c r="R501" s="1"/>
      <c r="S501" s="1"/>
    </row>
    <row r="502" ht="16.5" customHeight="1">
      <c r="E502" s="1"/>
      <c r="I502" s="1"/>
      <c r="J502" s="1"/>
      <c r="K502" s="1"/>
      <c r="L502" s="1"/>
      <c r="R502" s="1"/>
      <c r="S502" s="1"/>
    </row>
    <row r="503" ht="16.5" customHeight="1">
      <c r="E503" s="1"/>
      <c r="I503" s="1"/>
      <c r="J503" s="1"/>
      <c r="K503" s="1"/>
      <c r="L503" s="1"/>
      <c r="R503" s="1"/>
      <c r="S503" s="1"/>
    </row>
    <row r="504" ht="16.5" customHeight="1">
      <c r="E504" s="1"/>
      <c r="I504" s="1"/>
      <c r="J504" s="1"/>
      <c r="K504" s="1"/>
      <c r="L504" s="1"/>
      <c r="R504" s="1"/>
      <c r="S504" s="1"/>
    </row>
    <row r="505" ht="16.5" customHeight="1">
      <c r="E505" s="1"/>
      <c r="I505" s="1"/>
      <c r="J505" s="1"/>
      <c r="K505" s="1"/>
      <c r="L505" s="1"/>
      <c r="R505" s="1"/>
      <c r="S505" s="1"/>
    </row>
    <row r="506" ht="16.5" customHeight="1">
      <c r="E506" s="1"/>
      <c r="I506" s="1"/>
      <c r="J506" s="1"/>
      <c r="K506" s="1"/>
      <c r="L506" s="1"/>
      <c r="R506" s="1"/>
      <c r="S506" s="1"/>
    </row>
    <row r="507" ht="16.5" customHeight="1">
      <c r="E507" s="1"/>
      <c r="I507" s="1"/>
      <c r="J507" s="1"/>
      <c r="K507" s="1"/>
      <c r="L507" s="1"/>
      <c r="R507" s="1"/>
      <c r="S507" s="1"/>
    </row>
    <row r="508" ht="16.5" customHeight="1">
      <c r="E508" s="1"/>
      <c r="I508" s="1"/>
      <c r="J508" s="1"/>
      <c r="K508" s="1"/>
      <c r="L508" s="1"/>
      <c r="R508" s="1"/>
      <c r="S508" s="1"/>
    </row>
    <row r="509" ht="16.5" customHeight="1">
      <c r="E509" s="1"/>
      <c r="I509" s="1"/>
      <c r="J509" s="1"/>
      <c r="K509" s="1"/>
      <c r="L509" s="1"/>
      <c r="R509" s="1"/>
      <c r="S509" s="1"/>
    </row>
    <row r="510" ht="16.5" customHeight="1">
      <c r="E510" s="1"/>
      <c r="I510" s="1"/>
      <c r="J510" s="1"/>
      <c r="K510" s="1"/>
      <c r="L510" s="1"/>
      <c r="R510" s="1"/>
      <c r="S510" s="1"/>
    </row>
    <row r="511" ht="16.5" customHeight="1">
      <c r="E511" s="1"/>
      <c r="I511" s="1"/>
      <c r="J511" s="1"/>
      <c r="K511" s="1"/>
      <c r="L511" s="1"/>
      <c r="R511" s="1"/>
      <c r="S511" s="1"/>
    </row>
    <row r="512" ht="16.5" customHeight="1">
      <c r="E512" s="1"/>
      <c r="I512" s="1"/>
      <c r="J512" s="1"/>
      <c r="K512" s="1"/>
      <c r="L512" s="1"/>
      <c r="R512" s="1"/>
      <c r="S512" s="1"/>
    </row>
    <row r="513" ht="16.5" customHeight="1">
      <c r="E513" s="1"/>
      <c r="I513" s="1"/>
      <c r="J513" s="1"/>
      <c r="K513" s="1"/>
      <c r="L513" s="1"/>
      <c r="R513" s="1"/>
      <c r="S513" s="1"/>
    </row>
    <row r="514" ht="16.5" customHeight="1">
      <c r="E514" s="1"/>
      <c r="I514" s="1"/>
      <c r="J514" s="1"/>
      <c r="K514" s="1"/>
      <c r="L514" s="1"/>
      <c r="R514" s="1"/>
      <c r="S514" s="1"/>
    </row>
    <row r="515" ht="16.5" customHeight="1">
      <c r="E515" s="1"/>
      <c r="I515" s="1"/>
      <c r="J515" s="1"/>
      <c r="K515" s="1"/>
      <c r="L515" s="1"/>
      <c r="R515" s="1"/>
      <c r="S515" s="1"/>
    </row>
    <row r="516" ht="16.5" customHeight="1">
      <c r="E516" s="1"/>
      <c r="I516" s="1"/>
      <c r="J516" s="1"/>
      <c r="K516" s="1"/>
      <c r="L516" s="1"/>
      <c r="R516" s="1"/>
      <c r="S516" s="1"/>
    </row>
    <row r="517" ht="16.5" customHeight="1">
      <c r="E517" s="1"/>
      <c r="I517" s="1"/>
      <c r="J517" s="1"/>
      <c r="K517" s="1"/>
      <c r="L517" s="1"/>
      <c r="R517" s="1"/>
      <c r="S517" s="1"/>
    </row>
    <row r="518" ht="16.5" customHeight="1">
      <c r="E518" s="1"/>
      <c r="I518" s="1"/>
      <c r="J518" s="1"/>
      <c r="K518" s="1"/>
      <c r="L518" s="1"/>
      <c r="R518" s="1"/>
      <c r="S518" s="1"/>
    </row>
    <row r="519" ht="16.5" customHeight="1">
      <c r="E519" s="1"/>
      <c r="I519" s="1"/>
      <c r="J519" s="1"/>
      <c r="K519" s="1"/>
      <c r="L519" s="1"/>
      <c r="R519" s="1"/>
      <c r="S519" s="1"/>
    </row>
    <row r="520" ht="16.5" customHeight="1">
      <c r="E520" s="1"/>
      <c r="I520" s="1"/>
      <c r="J520" s="1"/>
      <c r="K520" s="1"/>
      <c r="L520" s="1"/>
      <c r="R520" s="1"/>
      <c r="S520" s="1"/>
    </row>
    <row r="521" ht="16.5" customHeight="1">
      <c r="E521" s="1"/>
      <c r="I521" s="1"/>
      <c r="J521" s="1"/>
      <c r="K521" s="1"/>
      <c r="L521" s="1"/>
      <c r="R521" s="1"/>
      <c r="S521" s="1"/>
    </row>
    <row r="522" ht="16.5" customHeight="1">
      <c r="E522" s="1"/>
      <c r="I522" s="1"/>
      <c r="J522" s="1"/>
      <c r="K522" s="1"/>
      <c r="L522" s="1"/>
      <c r="R522" s="1"/>
      <c r="S522" s="1"/>
    </row>
    <row r="523" ht="16.5" customHeight="1">
      <c r="E523" s="1"/>
      <c r="I523" s="1"/>
      <c r="J523" s="1"/>
      <c r="K523" s="1"/>
      <c r="L523" s="1"/>
      <c r="R523" s="1"/>
      <c r="S523" s="1"/>
    </row>
    <row r="524" ht="16.5" customHeight="1">
      <c r="E524" s="1"/>
      <c r="I524" s="1"/>
      <c r="J524" s="1"/>
      <c r="K524" s="1"/>
      <c r="L524" s="1"/>
      <c r="R524" s="1"/>
      <c r="S524" s="1"/>
    </row>
    <row r="525" ht="16.5" customHeight="1">
      <c r="E525" s="1"/>
      <c r="I525" s="1"/>
      <c r="J525" s="1"/>
      <c r="K525" s="1"/>
      <c r="L525" s="1"/>
      <c r="R525" s="1"/>
      <c r="S525" s="1"/>
    </row>
    <row r="526" ht="16.5" customHeight="1">
      <c r="E526" s="1"/>
      <c r="I526" s="1"/>
      <c r="J526" s="1"/>
      <c r="K526" s="1"/>
      <c r="L526" s="1"/>
      <c r="R526" s="1"/>
      <c r="S526" s="1"/>
    </row>
    <row r="527" ht="16.5" customHeight="1">
      <c r="E527" s="1"/>
      <c r="I527" s="1"/>
      <c r="J527" s="1"/>
      <c r="K527" s="1"/>
      <c r="L527" s="1"/>
      <c r="R527" s="1"/>
      <c r="S527" s="1"/>
    </row>
    <row r="528" ht="16.5" customHeight="1">
      <c r="E528" s="1"/>
      <c r="I528" s="1"/>
      <c r="J528" s="1"/>
      <c r="K528" s="1"/>
      <c r="L528" s="1"/>
      <c r="R528" s="1"/>
      <c r="S528" s="1"/>
    </row>
    <row r="529" ht="16.5" customHeight="1">
      <c r="E529" s="1"/>
      <c r="I529" s="1"/>
      <c r="J529" s="1"/>
      <c r="K529" s="1"/>
      <c r="L529" s="1"/>
      <c r="R529" s="1"/>
      <c r="S529" s="1"/>
    </row>
    <row r="530" ht="16.5" customHeight="1">
      <c r="E530" s="1"/>
      <c r="I530" s="1"/>
      <c r="J530" s="1"/>
      <c r="K530" s="1"/>
      <c r="L530" s="1"/>
      <c r="R530" s="1"/>
      <c r="S530" s="1"/>
    </row>
    <row r="531" ht="16.5" customHeight="1">
      <c r="E531" s="1"/>
      <c r="I531" s="1"/>
      <c r="J531" s="1"/>
      <c r="K531" s="1"/>
      <c r="L531" s="1"/>
      <c r="R531" s="1"/>
      <c r="S531" s="1"/>
    </row>
    <row r="532" ht="16.5" customHeight="1">
      <c r="E532" s="1"/>
      <c r="I532" s="1"/>
      <c r="J532" s="1"/>
      <c r="K532" s="1"/>
      <c r="L532" s="1"/>
      <c r="R532" s="1"/>
      <c r="S532" s="1"/>
    </row>
    <row r="533" ht="16.5" customHeight="1">
      <c r="E533" s="1"/>
      <c r="I533" s="1"/>
      <c r="J533" s="1"/>
      <c r="K533" s="1"/>
      <c r="L533" s="1"/>
      <c r="R533" s="1"/>
      <c r="S533" s="1"/>
    </row>
    <row r="534" ht="16.5" customHeight="1">
      <c r="E534" s="1"/>
      <c r="I534" s="1"/>
      <c r="J534" s="1"/>
      <c r="K534" s="1"/>
      <c r="L534" s="1"/>
      <c r="R534" s="1"/>
      <c r="S534" s="1"/>
    </row>
    <row r="535" ht="16.5" customHeight="1">
      <c r="E535" s="1"/>
      <c r="I535" s="1"/>
      <c r="J535" s="1"/>
      <c r="K535" s="1"/>
      <c r="L535" s="1"/>
      <c r="R535" s="1"/>
      <c r="S535" s="1"/>
    </row>
    <row r="536" ht="16.5" customHeight="1">
      <c r="E536" s="1"/>
      <c r="I536" s="1"/>
      <c r="J536" s="1"/>
      <c r="K536" s="1"/>
      <c r="L536" s="1"/>
      <c r="R536" s="1"/>
      <c r="S536" s="1"/>
    </row>
    <row r="537" ht="16.5" customHeight="1">
      <c r="E537" s="1"/>
      <c r="I537" s="1"/>
      <c r="J537" s="1"/>
      <c r="K537" s="1"/>
      <c r="L537" s="1"/>
      <c r="R537" s="1"/>
      <c r="S537" s="1"/>
    </row>
    <row r="538" ht="16.5" customHeight="1">
      <c r="E538" s="1"/>
      <c r="I538" s="1"/>
      <c r="J538" s="1"/>
      <c r="K538" s="1"/>
      <c r="L538" s="1"/>
      <c r="R538" s="1"/>
      <c r="S538" s="1"/>
    </row>
    <row r="539" ht="16.5" customHeight="1">
      <c r="E539" s="1"/>
      <c r="I539" s="1"/>
      <c r="J539" s="1"/>
      <c r="K539" s="1"/>
      <c r="L539" s="1"/>
      <c r="R539" s="1"/>
      <c r="S539" s="1"/>
    </row>
    <row r="540" ht="16.5" customHeight="1">
      <c r="E540" s="1"/>
      <c r="I540" s="1"/>
      <c r="J540" s="1"/>
      <c r="K540" s="1"/>
      <c r="L540" s="1"/>
      <c r="R540" s="1"/>
      <c r="S540" s="1"/>
    </row>
    <row r="541" ht="16.5" customHeight="1">
      <c r="E541" s="1"/>
      <c r="I541" s="1"/>
      <c r="J541" s="1"/>
      <c r="K541" s="1"/>
      <c r="L541" s="1"/>
      <c r="R541" s="1"/>
      <c r="S541" s="1"/>
    </row>
    <row r="542" ht="16.5" customHeight="1">
      <c r="E542" s="1"/>
      <c r="I542" s="1"/>
      <c r="J542" s="1"/>
      <c r="K542" s="1"/>
      <c r="L542" s="1"/>
      <c r="R542" s="1"/>
      <c r="S542" s="1"/>
    </row>
    <row r="543" ht="16.5" customHeight="1">
      <c r="E543" s="1"/>
      <c r="I543" s="1"/>
      <c r="J543" s="1"/>
      <c r="K543" s="1"/>
      <c r="L543" s="1"/>
      <c r="R543" s="1"/>
      <c r="S543" s="1"/>
    </row>
    <row r="544" ht="16.5" customHeight="1">
      <c r="E544" s="1"/>
      <c r="I544" s="1"/>
      <c r="J544" s="1"/>
      <c r="K544" s="1"/>
      <c r="L544" s="1"/>
      <c r="R544" s="1"/>
      <c r="S544" s="1"/>
    </row>
    <row r="545" ht="16.5" customHeight="1">
      <c r="E545" s="1"/>
      <c r="I545" s="1"/>
      <c r="J545" s="1"/>
      <c r="K545" s="1"/>
      <c r="L545" s="1"/>
      <c r="R545" s="1"/>
      <c r="S545" s="1"/>
    </row>
    <row r="546" ht="16.5" customHeight="1">
      <c r="E546" s="1"/>
      <c r="I546" s="1"/>
      <c r="J546" s="1"/>
      <c r="K546" s="1"/>
      <c r="L546" s="1"/>
      <c r="R546" s="1"/>
      <c r="S546" s="1"/>
    </row>
    <row r="547" ht="16.5" customHeight="1">
      <c r="E547" s="1"/>
      <c r="I547" s="1"/>
      <c r="J547" s="1"/>
      <c r="K547" s="1"/>
      <c r="L547" s="1"/>
      <c r="R547" s="1"/>
      <c r="S547" s="1"/>
    </row>
    <row r="548" ht="16.5" customHeight="1">
      <c r="E548" s="1"/>
      <c r="I548" s="1"/>
      <c r="J548" s="1"/>
      <c r="K548" s="1"/>
      <c r="L548" s="1"/>
      <c r="R548" s="1"/>
      <c r="S548" s="1"/>
    </row>
    <row r="549" ht="16.5" customHeight="1">
      <c r="E549" s="1"/>
      <c r="I549" s="1"/>
      <c r="J549" s="1"/>
      <c r="K549" s="1"/>
      <c r="L549" s="1"/>
      <c r="R549" s="1"/>
      <c r="S549" s="1"/>
    </row>
    <row r="550" ht="16.5" customHeight="1">
      <c r="E550" s="1"/>
      <c r="I550" s="1"/>
      <c r="J550" s="1"/>
      <c r="K550" s="1"/>
      <c r="L550" s="1"/>
      <c r="R550" s="1"/>
      <c r="S550" s="1"/>
    </row>
    <row r="551" ht="16.5" customHeight="1">
      <c r="E551" s="1"/>
      <c r="I551" s="1"/>
      <c r="J551" s="1"/>
      <c r="K551" s="1"/>
      <c r="L551" s="1"/>
      <c r="R551" s="1"/>
      <c r="S551" s="1"/>
    </row>
    <row r="552" ht="16.5" customHeight="1">
      <c r="E552" s="1"/>
      <c r="I552" s="1"/>
      <c r="J552" s="1"/>
      <c r="K552" s="1"/>
      <c r="L552" s="1"/>
      <c r="R552" s="1"/>
      <c r="S552" s="1"/>
    </row>
    <row r="553" ht="16.5" customHeight="1">
      <c r="E553" s="1"/>
      <c r="I553" s="1"/>
      <c r="J553" s="1"/>
      <c r="K553" s="1"/>
      <c r="L553" s="1"/>
      <c r="R553" s="1"/>
      <c r="S553" s="1"/>
    </row>
    <row r="554" ht="16.5" customHeight="1">
      <c r="E554" s="1"/>
      <c r="I554" s="1"/>
      <c r="J554" s="1"/>
      <c r="K554" s="1"/>
      <c r="L554" s="1"/>
      <c r="R554" s="1"/>
      <c r="S554" s="1"/>
    </row>
    <row r="555" ht="16.5" customHeight="1">
      <c r="E555" s="1"/>
      <c r="I555" s="1"/>
      <c r="J555" s="1"/>
      <c r="K555" s="1"/>
      <c r="L555" s="1"/>
      <c r="R555" s="1"/>
      <c r="S555" s="1"/>
    </row>
    <row r="556" ht="16.5" customHeight="1">
      <c r="E556" s="1"/>
      <c r="I556" s="1"/>
      <c r="J556" s="1"/>
      <c r="K556" s="1"/>
      <c r="L556" s="1"/>
      <c r="R556" s="1"/>
      <c r="S556" s="1"/>
    </row>
    <row r="557" ht="16.5" customHeight="1">
      <c r="E557" s="1"/>
      <c r="I557" s="1"/>
      <c r="J557" s="1"/>
      <c r="K557" s="1"/>
      <c r="L557" s="1"/>
      <c r="R557" s="1"/>
      <c r="S557" s="1"/>
    </row>
    <row r="558" ht="16.5" customHeight="1">
      <c r="E558" s="1"/>
      <c r="I558" s="1"/>
      <c r="J558" s="1"/>
      <c r="K558" s="1"/>
      <c r="L558" s="1"/>
      <c r="R558" s="1"/>
      <c r="S558" s="1"/>
    </row>
    <row r="559" ht="16.5" customHeight="1">
      <c r="E559" s="1"/>
      <c r="I559" s="1"/>
      <c r="J559" s="1"/>
      <c r="K559" s="1"/>
      <c r="L559" s="1"/>
      <c r="R559" s="1"/>
      <c r="S559" s="1"/>
    </row>
    <row r="560" ht="16.5" customHeight="1">
      <c r="E560" s="1"/>
      <c r="I560" s="1"/>
      <c r="J560" s="1"/>
      <c r="K560" s="1"/>
      <c r="L560" s="1"/>
      <c r="R560" s="1"/>
      <c r="S560" s="1"/>
    </row>
    <row r="561" ht="16.5" customHeight="1">
      <c r="E561" s="1"/>
      <c r="I561" s="1"/>
      <c r="J561" s="1"/>
      <c r="K561" s="1"/>
      <c r="L561" s="1"/>
      <c r="R561" s="1"/>
      <c r="S561" s="1"/>
    </row>
    <row r="562" ht="16.5" customHeight="1">
      <c r="E562" s="1"/>
      <c r="I562" s="1"/>
      <c r="J562" s="1"/>
      <c r="K562" s="1"/>
      <c r="L562" s="1"/>
      <c r="R562" s="1"/>
      <c r="S562" s="1"/>
    </row>
    <row r="563" ht="16.5" customHeight="1">
      <c r="E563" s="1"/>
      <c r="I563" s="1"/>
      <c r="J563" s="1"/>
      <c r="K563" s="1"/>
      <c r="L563" s="1"/>
      <c r="R563" s="1"/>
      <c r="S563" s="1"/>
    </row>
    <row r="564" ht="16.5" customHeight="1">
      <c r="E564" s="1"/>
      <c r="I564" s="1"/>
      <c r="J564" s="1"/>
      <c r="K564" s="1"/>
      <c r="L564" s="1"/>
      <c r="R564" s="1"/>
      <c r="S564" s="1"/>
    </row>
    <row r="565" ht="16.5" customHeight="1">
      <c r="E565" s="1"/>
      <c r="I565" s="1"/>
      <c r="J565" s="1"/>
      <c r="K565" s="1"/>
      <c r="L565" s="1"/>
      <c r="R565" s="1"/>
      <c r="S565" s="1"/>
    </row>
    <row r="566" ht="16.5" customHeight="1">
      <c r="E566" s="1"/>
      <c r="I566" s="1"/>
      <c r="J566" s="1"/>
      <c r="K566" s="1"/>
      <c r="L566" s="1"/>
      <c r="R566" s="1"/>
      <c r="S566" s="1"/>
    </row>
    <row r="567" ht="16.5" customHeight="1">
      <c r="E567" s="1"/>
      <c r="I567" s="1"/>
      <c r="J567" s="1"/>
      <c r="K567" s="1"/>
      <c r="L567" s="1"/>
      <c r="R567" s="1"/>
      <c r="S567" s="1"/>
    </row>
    <row r="568" ht="16.5" customHeight="1">
      <c r="E568" s="1"/>
      <c r="I568" s="1"/>
      <c r="J568" s="1"/>
      <c r="K568" s="1"/>
      <c r="L568" s="1"/>
      <c r="R568" s="1"/>
      <c r="S568" s="1"/>
    </row>
    <row r="569" ht="16.5" customHeight="1">
      <c r="E569" s="1"/>
      <c r="I569" s="1"/>
      <c r="J569" s="1"/>
      <c r="K569" s="1"/>
      <c r="L569" s="1"/>
      <c r="R569" s="1"/>
      <c r="S569" s="1"/>
    </row>
    <row r="570" ht="16.5" customHeight="1">
      <c r="E570" s="1"/>
      <c r="I570" s="1"/>
      <c r="J570" s="1"/>
      <c r="K570" s="1"/>
      <c r="L570" s="1"/>
      <c r="R570" s="1"/>
      <c r="S570" s="1"/>
    </row>
    <row r="571" ht="16.5" customHeight="1">
      <c r="E571" s="1"/>
      <c r="I571" s="1"/>
      <c r="J571" s="1"/>
      <c r="K571" s="1"/>
      <c r="L571" s="1"/>
      <c r="R571" s="1"/>
      <c r="S571" s="1"/>
    </row>
    <row r="572" ht="16.5" customHeight="1">
      <c r="E572" s="1"/>
      <c r="I572" s="1"/>
      <c r="J572" s="1"/>
      <c r="K572" s="1"/>
      <c r="L572" s="1"/>
      <c r="R572" s="1"/>
      <c r="S572" s="1"/>
    </row>
    <row r="573" ht="16.5" customHeight="1">
      <c r="E573" s="1"/>
      <c r="I573" s="1"/>
      <c r="J573" s="1"/>
      <c r="K573" s="1"/>
      <c r="L573" s="1"/>
      <c r="R573" s="1"/>
      <c r="S573" s="1"/>
    </row>
    <row r="574" ht="16.5" customHeight="1">
      <c r="E574" s="1"/>
      <c r="I574" s="1"/>
      <c r="J574" s="1"/>
      <c r="K574" s="1"/>
      <c r="L574" s="1"/>
      <c r="R574" s="1"/>
      <c r="S574" s="1"/>
    </row>
    <row r="575" ht="16.5" customHeight="1">
      <c r="E575" s="1"/>
      <c r="I575" s="1"/>
      <c r="J575" s="1"/>
      <c r="K575" s="1"/>
      <c r="L575" s="1"/>
      <c r="R575" s="1"/>
      <c r="S575" s="1"/>
    </row>
    <row r="576" ht="16.5" customHeight="1">
      <c r="E576" s="1"/>
      <c r="I576" s="1"/>
      <c r="J576" s="1"/>
      <c r="K576" s="1"/>
      <c r="L576" s="1"/>
      <c r="R576" s="1"/>
      <c r="S576" s="1"/>
    </row>
    <row r="577" ht="16.5" customHeight="1">
      <c r="E577" s="1"/>
      <c r="I577" s="1"/>
      <c r="J577" s="1"/>
      <c r="K577" s="1"/>
      <c r="L577" s="1"/>
      <c r="R577" s="1"/>
      <c r="S577" s="1"/>
    </row>
    <row r="578" ht="16.5" customHeight="1">
      <c r="E578" s="1"/>
      <c r="I578" s="1"/>
      <c r="J578" s="1"/>
      <c r="K578" s="1"/>
      <c r="L578" s="1"/>
      <c r="R578" s="1"/>
      <c r="S578" s="1"/>
    </row>
    <row r="579" ht="16.5" customHeight="1">
      <c r="E579" s="1"/>
      <c r="I579" s="1"/>
      <c r="J579" s="1"/>
      <c r="K579" s="1"/>
      <c r="L579" s="1"/>
      <c r="R579" s="1"/>
      <c r="S579" s="1"/>
    </row>
    <row r="580" ht="16.5" customHeight="1">
      <c r="E580" s="1"/>
      <c r="I580" s="1"/>
      <c r="J580" s="1"/>
      <c r="K580" s="1"/>
      <c r="L580" s="1"/>
      <c r="R580" s="1"/>
      <c r="S580" s="1"/>
    </row>
    <row r="581" ht="16.5" customHeight="1">
      <c r="E581" s="1"/>
      <c r="I581" s="1"/>
      <c r="J581" s="1"/>
      <c r="K581" s="1"/>
      <c r="L581" s="1"/>
      <c r="R581" s="1"/>
      <c r="S581" s="1"/>
    </row>
    <row r="582" ht="16.5" customHeight="1">
      <c r="E582" s="1"/>
      <c r="I582" s="1"/>
      <c r="J582" s="1"/>
      <c r="K582" s="1"/>
      <c r="L582" s="1"/>
      <c r="R582" s="1"/>
      <c r="S582" s="1"/>
    </row>
    <row r="583" ht="16.5" customHeight="1">
      <c r="E583" s="1"/>
      <c r="I583" s="1"/>
      <c r="J583" s="1"/>
      <c r="K583" s="1"/>
      <c r="L583" s="1"/>
      <c r="R583" s="1"/>
      <c r="S583" s="1"/>
    </row>
    <row r="584" ht="16.5" customHeight="1">
      <c r="E584" s="1"/>
      <c r="I584" s="1"/>
      <c r="J584" s="1"/>
      <c r="K584" s="1"/>
      <c r="L584" s="1"/>
      <c r="R584" s="1"/>
      <c r="S584" s="1"/>
    </row>
    <row r="585" ht="16.5" customHeight="1">
      <c r="E585" s="1"/>
      <c r="I585" s="1"/>
      <c r="J585" s="1"/>
      <c r="K585" s="1"/>
      <c r="L585" s="1"/>
      <c r="R585" s="1"/>
      <c r="S585" s="1"/>
    </row>
    <row r="586" ht="16.5" customHeight="1">
      <c r="E586" s="1"/>
      <c r="I586" s="1"/>
      <c r="J586" s="1"/>
      <c r="K586" s="1"/>
      <c r="L586" s="1"/>
      <c r="R586" s="1"/>
      <c r="S586" s="1"/>
    </row>
    <row r="587" ht="16.5" customHeight="1">
      <c r="E587" s="1"/>
      <c r="I587" s="1"/>
      <c r="J587" s="1"/>
      <c r="K587" s="1"/>
      <c r="L587" s="1"/>
      <c r="R587" s="1"/>
      <c r="S587" s="1"/>
    </row>
    <row r="588" ht="16.5" customHeight="1">
      <c r="E588" s="1"/>
      <c r="I588" s="1"/>
      <c r="J588" s="1"/>
      <c r="K588" s="1"/>
      <c r="L588" s="1"/>
      <c r="R588" s="1"/>
      <c r="S588" s="1"/>
    </row>
    <row r="589" ht="16.5" customHeight="1">
      <c r="E589" s="1"/>
      <c r="I589" s="1"/>
      <c r="J589" s="1"/>
      <c r="K589" s="1"/>
      <c r="L589" s="1"/>
      <c r="R589" s="1"/>
      <c r="S589" s="1"/>
    </row>
    <row r="590" ht="16.5" customHeight="1">
      <c r="E590" s="1"/>
      <c r="I590" s="1"/>
      <c r="J590" s="1"/>
      <c r="K590" s="1"/>
      <c r="L590" s="1"/>
      <c r="R590" s="1"/>
      <c r="S590" s="1"/>
    </row>
    <row r="591" ht="16.5" customHeight="1">
      <c r="E591" s="1"/>
      <c r="I591" s="1"/>
      <c r="J591" s="1"/>
      <c r="K591" s="1"/>
      <c r="L591" s="1"/>
      <c r="R591" s="1"/>
      <c r="S591" s="1"/>
    </row>
    <row r="592" ht="16.5" customHeight="1">
      <c r="E592" s="1"/>
      <c r="I592" s="1"/>
      <c r="J592" s="1"/>
      <c r="K592" s="1"/>
      <c r="L592" s="1"/>
      <c r="R592" s="1"/>
      <c r="S592" s="1"/>
    </row>
    <row r="593" ht="16.5" customHeight="1">
      <c r="E593" s="1"/>
      <c r="I593" s="1"/>
      <c r="J593" s="1"/>
      <c r="K593" s="1"/>
      <c r="L593" s="1"/>
      <c r="R593" s="1"/>
      <c r="S593" s="1"/>
    </row>
    <row r="594" ht="16.5" customHeight="1">
      <c r="E594" s="1"/>
      <c r="I594" s="1"/>
      <c r="J594" s="1"/>
      <c r="K594" s="1"/>
      <c r="L594" s="1"/>
      <c r="R594" s="1"/>
      <c r="S594" s="1"/>
    </row>
    <row r="595" ht="16.5" customHeight="1">
      <c r="E595" s="1"/>
      <c r="I595" s="1"/>
      <c r="J595" s="1"/>
      <c r="K595" s="1"/>
      <c r="L595" s="1"/>
      <c r="R595" s="1"/>
      <c r="S595" s="1"/>
    </row>
    <row r="596" ht="16.5" customHeight="1">
      <c r="E596" s="1"/>
      <c r="I596" s="1"/>
      <c r="J596" s="1"/>
      <c r="K596" s="1"/>
      <c r="L596" s="1"/>
      <c r="R596" s="1"/>
      <c r="S596" s="1"/>
    </row>
    <row r="597" ht="16.5" customHeight="1">
      <c r="E597" s="1"/>
      <c r="I597" s="1"/>
      <c r="J597" s="1"/>
      <c r="K597" s="1"/>
      <c r="L597" s="1"/>
      <c r="R597" s="1"/>
      <c r="S597" s="1"/>
    </row>
    <row r="598" ht="16.5" customHeight="1">
      <c r="E598" s="1"/>
      <c r="I598" s="1"/>
      <c r="J598" s="1"/>
      <c r="K598" s="1"/>
      <c r="L598" s="1"/>
      <c r="R598" s="1"/>
      <c r="S598" s="1"/>
    </row>
    <row r="599" ht="16.5" customHeight="1">
      <c r="E599" s="1"/>
      <c r="I599" s="1"/>
      <c r="J599" s="1"/>
      <c r="K599" s="1"/>
      <c r="L599" s="1"/>
      <c r="R599" s="1"/>
      <c r="S599" s="1"/>
    </row>
    <row r="600" ht="16.5" customHeight="1">
      <c r="E600" s="1"/>
      <c r="I600" s="1"/>
      <c r="J600" s="1"/>
      <c r="K600" s="1"/>
      <c r="L600" s="1"/>
      <c r="R600" s="1"/>
      <c r="S600" s="1"/>
    </row>
    <row r="601" ht="16.5" customHeight="1">
      <c r="E601" s="1"/>
      <c r="I601" s="1"/>
      <c r="J601" s="1"/>
      <c r="K601" s="1"/>
      <c r="L601" s="1"/>
      <c r="R601" s="1"/>
      <c r="S601" s="1"/>
    </row>
    <row r="602" ht="16.5" customHeight="1">
      <c r="E602" s="1"/>
      <c r="I602" s="1"/>
      <c r="J602" s="1"/>
      <c r="K602" s="1"/>
      <c r="L602" s="1"/>
      <c r="R602" s="1"/>
      <c r="S602" s="1"/>
    </row>
    <row r="603" ht="16.5" customHeight="1">
      <c r="E603" s="1"/>
      <c r="I603" s="1"/>
      <c r="J603" s="1"/>
      <c r="K603" s="1"/>
      <c r="L603" s="1"/>
      <c r="R603" s="1"/>
      <c r="S603" s="1"/>
    </row>
    <row r="604" ht="16.5" customHeight="1">
      <c r="E604" s="1"/>
      <c r="I604" s="1"/>
      <c r="J604" s="1"/>
      <c r="K604" s="1"/>
      <c r="L604" s="1"/>
      <c r="R604" s="1"/>
      <c r="S604" s="1"/>
    </row>
    <row r="605" ht="16.5" customHeight="1">
      <c r="E605" s="1"/>
      <c r="I605" s="1"/>
      <c r="J605" s="1"/>
      <c r="K605" s="1"/>
      <c r="L605" s="1"/>
      <c r="R605" s="1"/>
      <c r="S605" s="1"/>
    </row>
    <row r="606" ht="16.5" customHeight="1">
      <c r="E606" s="1"/>
      <c r="I606" s="1"/>
      <c r="J606" s="1"/>
      <c r="K606" s="1"/>
      <c r="L606" s="1"/>
      <c r="R606" s="1"/>
      <c r="S606" s="1"/>
    </row>
    <row r="607" ht="16.5" customHeight="1">
      <c r="E607" s="1"/>
      <c r="I607" s="1"/>
      <c r="J607" s="1"/>
      <c r="K607" s="1"/>
      <c r="L607" s="1"/>
      <c r="R607" s="1"/>
      <c r="S607" s="1"/>
    </row>
    <row r="608" ht="16.5" customHeight="1">
      <c r="E608" s="1"/>
      <c r="I608" s="1"/>
      <c r="J608" s="1"/>
      <c r="K608" s="1"/>
      <c r="L608" s="1"/>
      <c r="R608" s="1"/>
      <c r="S608" s="1"/>
    </row>
    <row r="609" ht="16.5" customHeight="1">
      <c r="E609" s="1"/>
      <c r="I609" s="1"/>
      <c r="J609" s="1"/>
      <c r="K609" s="1"/>
      <c r="L609" s="1"/>
      <c r="R609" s="1"/>
      <c r="S609" s="1"/>
    </row>
    <row r="610" ht="16.5" customHeight="1">
      <c r="E610" s="1"/>
      <c r="I610" s="1"/>
      <c r="J610" s="1"/>
      <c r="K610" s="1"/>
      <c r="L610" s="1"/>
      <c r="R610" s="1"/>
      <c r="S610" s="1"/>
    </row>
    <row r="611" ht="16.5" customHeight="1">
      <c r="E611" s="1"/>
      <c r="I611" s="1"/>
      <c r="J611" s="1"/>
      <c r="K611" s="1"/>
      <c r="L611" s="1"/>
      <c r="R611" s="1"/>
      <c r="S611" s="1"/>
    </row>
    <row r="612" ht="16.5" customHeight="1">
      <c r="E612" s="1"/>
      <c r="I612" s="1"/>
      <c r="J612" s="1"/>
      <c r="K612" s="1"/>
      <c r="L612" s="1"/>
      <c r="R612" s="1"/>
      <c r="S612" s="1"/>
    </row>
    <row r="613" ht="16.5" customHeight="1">
      <c r="E613" s="1"/>
      <c r="I613" s="1"/>
      <c r="J613" s="1"/>
      <c r="K613" s="1"/>
      <c r="L613" s="1"/>
      <c r="R613" s="1"/>
      <c r="S613" s="1"/>
    </row>
    <row r="614" ht="16.5" customHeight="1">
      <c r="E614" s="1"/>
      <c r="I614" s="1"/>
      <c r="J614" s="1"/>
      <c r="K614" s="1"/>
      <c r="L614" s="1"/>
      <c r="R614" s="1"/>
      <c r="S614" s="1"/>
    </row>
    <row r="615" ht="16.5" customHeight="1">
      <c r="E615" s="1"/>
      <c r="I615" s="1"/>
      <c r="J615" s="1"/>
      <c r="K615" s="1"/>
      <c r="L615" s="1"/>
      <c r="R615" s="1"/>
      <c r="S615" s="1"/>
    </row>
    <row r="616" ht="16.5" customHeight="1">
      <c r="E616" s="1"/>
      <c r="I616" s="1"/>
      <c r="J616" s="1"/>
      <c r="K616" s="1"/>
      <c r="L616" s="1"/>
      <c r="R616" s="1"/>
      <c r="S616" s="1"/>
    </row>
    <row r="617" ht="16.5" customHeight="1">
      <c r="E617" s="1"/>
      <c r="I617" s="1"/>
      <c r="J617" s="1"/>
      <c r="K617" s="1"/>
      <c r="L617" s="1"/>
      <c r="R617" s="1"/>
      <c r="S617" s="1"/>
    </row>
    <row r="618" ht="16.5" customHeight="1">
      <c r="E618" s="1"/>
      <c r="I618" s="1"/>
      <c r="J618" s="1"/>
      <c r="K618" s="1"/>
      <c r="L618" s="1"/>
      <c r="R618" s="1"/>
      <c r="S618" s="1"/>
    </row>
    <row r="619" ht="16.5" customHeight="1">
      <c r="E619" s="1"/>
      <c r="I619" s="1"/>
      <c r="J619" s="1"/>
      <c r="K619" s="1"/>
      <c r="L619" s="1"/>
      <c r="R619" s="1"/>
      <c r="S619" s="1"/>
    </row>
    <row r="620" ht="16.5" customHeight="1">
      <c r="E620" s="1"/>
      <c r="I620" s="1"/>
      <c r="J620" s="1"/>
      <c r="K620" s="1"/>
      <c r="L620" s="1"/>
      <c r="R620" s="1"/>
      <c r="S620" s="1"/>
    </row>
    <row r="621" ht="16.5" customHeight="1">
      <c r="E621" s="1"/>
      <c r="I621" s="1"/>
      <c r="J621" s="1"/>
      <c r="K621" s="1"/>
      <c r="L621" s="1"/>
      <c r="R621" s="1"/>
      <c r="S621" s="1"/>
    </row>
    <row r="622" ht="16.5" customHeight="1">
      <c r="E622" s="1"/>
      <c r="I622" s="1"/>
      <c r="J622" s="1"/>
      <c r="K622" s="1"/>
      <c r="L622" s="1"/>
      <c r="R622" s="1"/>
      <c r="S622" s="1"/>
    </row>
    <row r="623" ht="16.5" customHeight="1">
      <c r="E623" s="1"/>
      <c r="I623" s="1"/>
      <c r="J623" s="1"/>
      <c r="K623" s="1"/>
      <c r="L623" s="1"/>
      <c r="R623" s="1"/>
      <c r="S623" s="1"/>
    </row>
    <row r="624" ht="16.5" customHeight="1">
      <c r="E624" s="1"/>
      <c r="I624" s="1"/>
      <c r="J624" s="1"/>
      <c r="K624" s="1"/>
      <c r="L624" s="1"/>
      <c r="R624" s="1"/>
      <c r="S624" s="1"/>
    </row>
    <row r="625" ht="16.5" customHeight="1">
      <c r="E625" s="1"/>
      <c r="I625" s="1"/>
      <c r="J625" s="1"/>
      <c r="K625" s="1"/>
      <c r="L625" s="1"/>
      <c r="R625" s="1"/>
      <c r="S625" s="1"/>
    </row>
    <row r="626" ht="16.5" customHeight="1">
      <c r="E626" s="1"/>
      <c r="I626" s="1"/>
      <c r="J626" s="1"/>
      <c r="K626" s="1"/>
      <c r="L626" s="1"/>
      <c r="R626" s="1"/>
      <c r="S626" s="1"/>
    </row>
    <row r="627" ht="16.5" customHeight="1">
      <c r="E627" s="1"/>
      <c r="I627" s="1"/>
      <c r="J627" s="1"/>
      <c r="K627" s="1"/>
      <c r="L627" s="1"/>
      <c r="R627" s="1"/>
      <c r="S627" s="1"/>
    </row>
    <row r="628" ht="16.5" customHeight="1">
      <c r="E628" s="1"/>
      <c r="I628" s="1"/>
      <c r="J628" s="1"/>
      <c r="K628" s="1"/>
      <c r="L628" s="1"/>
      <c r="R628" s="1"/>
      <c r="S628" s="1"/>
    </row>
    <row r="629" ht="16.5" customHeight="1">
      <c r="E629" s="1"/>
      <c r="I629" s="1"/>
      <c r="J629" s="1"/>
      <c r="K629" s="1"/>
      <c r="L629" s="1"/>
      <c r="R629" s="1"/>
      <c r="S629" s="1"/>
    </row>
    <row r="630" ht="16.5" customHeight="1">
      <c r="E630" s="1"/>
      <c r="I630" s="1"/>
      <c r="J630" s="1"/>
      <c r="K630" s="1"/>
      <c r="L630" s="1"/>
      <c r="R630" s="1"/>
      <c r="S630" s="1"/>
    </row>
    <row r="631" ht="16.5" customHeight="1">
      <c r="E631" s="1"/>
      <c r="I631" s="1"/>
      <c r="J631" s="1"/>
      <c r="K631" s="1"/>
      <c r="L631" s="1"/>
      <c r="R631" s="1"/>
      <c r="S631" s="1"/>
    </row>
    <row r="632" ht="16.5" customHeight="1">
      <c r="E632" s="1"/>
      <c r="I632" s="1"/>
      <c r="J632" s="1"/>
      <c r="K632" s="1"/>
      <c r="L632" s="1"/>
      <c r="R632" s="1"/>
      <c r="S632" s="1"/>
    </row>
    <row r="633" ht="16.5" customHeight="1">
      <c r="E633" s="1"/>
      <c r="I633" s="1"/>
      <c r="J633" s="1"/>
      <c r="K633" s="1"/>
      <c r="L633" s="1"/>
      <c r="R633" s="1"/>
      <c r="S633" s="1"/>
    </row>
    <row r="634" ht="16.5" customHeight="1">
      <c r="E634" s="1"/>
      <c r="I634" s="1"/>
      <c r="J634" s="1"/>
      <c r="K634" s="1"/>
      <c r="L634" s="1"/>
      <c r="R634" s="1"/>
      <c r="S634" s="1"/>
    </row>
    <row r="635" ht="16.5" customHeight="1">
      <c r="E635" s="1"/>
      <c r="I635" s="1"/>
      <c r="J635" s="1"/>
      <c r="K635" s="1"/>
      <c r="L635" s="1"/>
      <c r="R635" s="1"/>
      <c r="S635" s="1"/>
    </row>
    <row r="636" ht="16.5" customHeight="1">
      <c r="E636" s="1"/>
      <c r="I636" s="1"/>
      <c r="J636" s="1"/>
      <c r="K636" s="1"/>
      <c r="L636" s="1"/>
      <c r="R636" s="1"/>
      <c r="S636" s="1"/>
    </row>
    <row r="637" ht="16.5" customHeight="1">
      <c r="E637" s="1"/>
      <c r="I637" s="1"/>
      <c r="J637" s="1"/>
      <c r="K637" s="1"/>
      <c r="L637" s="1"/>
      <c r="R637" s="1"/>
      <c r="S637" s="1"/>
    </row>
    <row r="638" ht="16.5" customHeight="1">
      <c r="E638" s="1"/>
      <c r="I638" s="1"/>
      <c r="J638" s="1"/>
      <c r="K638" s="1"/>
      <c r="L638" s="1"/>
      <c r="R638" s="1"/>
      <c r="S638" s="1"/>
    </row>
    <row r="639" ht="16.5" customHeight="1">
      <c r="E639" s="1"/>
      <c r="I639" s="1"/>
      <c r="J639" s="1"/>
      <c r="K639" s="1"/>
      <c r="L639" s="1"/>
      <c r="R639" s="1"/>
      <c r="S639" s="1"/>
    </row>
    <row r="640" ht="16.5" customHeight="1">
      <c r="E640" s="1"/>
      <c r="I640" s="1"/>
      <c r="J640" s="1"/>
      <c r="K640" s="1"/>
      <c r="L640" s="1"/>
      <c r="R640" s="1"/>
      <c r="S640" s="1"/>
    </row>
    <row r="641" ht="16.5" customHeight="1">
      <c r="E641" s="1"/>
      <c r="I641" s="1"/>
      <c r="J641" s="1"/>
      <c r="K641" s="1"/>
      <c r="L641" s="1"/>
      <c r="R641" s="1"/>
      <c r="S641" s="1"/>
    </row>
    <row r="642" ht="16.5" customHeight="1">
      <c r="E642" s="1"/>
      <c r="I642" s="1"/>
      <c r="J642" s="1"/>
      <c r="K642" s="1"/>
      <c r="L642" s="1"/>
      <c r="R642" s="1"/>
      <c r="S642" s="1"/>
    </row>
    <row r="643" ht="16.5" customHeight="1">
      <c r="E643" s="1"/>
      <c r="I643" s="1"/>
      <c r="J643" s="1"/>
      <c r="K643" s="1"/>
      <c r="L643" s="1"/>
      <c r="R643" s="1"/>
      <c r="S643" s="1"/>
    </row>
    <row r="644" ht="16.5" customHeight="1">
      <c r="E644" s="1"/>
      <c r="I644" s="1"/>
      <c r="J644" s="1"/>
      <c r="K644" s="1"/>
      <c r="L644" s="1"/>
      <c r="R644" s="1"/>
      <c r="S644" s="1"/>
    </row>
    <row r="645" ht="16.5" customHeight="1">
      <c r="E645" s="1"/>
      <c r="I645" s="1"/>
      <c r="J645" s="1"/>
      <c r="K645" s="1"/>
      <c r="L645" s="1"/>
      <c r="R645" s="1"/>
      <c r="S645" s="1"/>
    </row>
    <row r="646" ht="16.5" customHeight="1">
      <c r="E646" s="1"/>
      <c r="I646" s="1"/>
      <c r="J646" s="1"/>
      <c r="K646" s="1"/>
      <c r="L646" s="1"/>
      <c r="R646" s="1"/>
      <c r="S646" s="1"/>
    </row>
    <row r="647" ht="16.5" customHeight="1">
      <c r="E647" s="1"/>
      <c r="I647" s="1"/>
      <c r="J647" s="1"/>
      <c r="K647" s="1"/>
      <c r="L647" s="1"/>
      <c r="R647" s="1"/>
      <c r="S647" s="1"/>
    </row>
    <row r="648" ht="16.5" customHeight="1">
      <c r="E648" s="1"/>
      <c r="I648" s="1"/>
      <c r="J648" s="1"/>
      <c r="K648" s="1"/>
      <c r="L648" s="1"/>
      <c r="R648" s="1"/>
      <c r="S648" s="1"/>
    </row>
    <row r="649" ht="16.5" customHeight="1">
      <c r="E649" s="1"/>
      <c r="I649" s="1"/>
      <c r="J649" s="1"/>
      <c r="K649" s="1"/>
      <c r="L649" s="1"/>
      <c r="R649" s="1"/>
      <c r="S649" s="1"/>
    </row>
    <row r="650" ht="16.5" customHeight="1">
      <c r="E650" s="1"/>
      <c r="I650" s="1"/>
      <c r="J650" s="1"/>
      <c r="K650" s="1"/>
      <c r="L650" s="1"/>
      <c r="R650" s="1"/>
      <c r="S650" s="1"/>
    </row>
    <row r="651" ht="16.5" customHeight="1">
      <c r="E651" s="1"/>
      <c r="I651" s="1"/>
      <c r="J651" s="1"/>
      <c r="K651" s="1"/>
      <c r="L651" s="1"/>
      <c r="R651" s="1"/>
      <c r="S651" s="1"/>
    </row>
    <row r="652" ht="16.5" customHeight="1">
      <c r="E652" s="1"/>
      <c r="I652" s="1"/>
      <c r="J652" s="1"/>
      <c r="K652" s="1"/>
      <c r="L652" s="1"/>
      <c r="R652" s="1"/>
      <c r="S652" s="1"/>
    </row>
    <row r="653" ht="16.5" customHeight="1">
      <c r="E653" s="1"/>
      <c r="I653" s="1"/>
      <c r="J653" s="1"/>
      <c r="K653" s="1"/>
      <c r="L653" s="1"/>
      <c r="R653" s="1"/>
      <c r="S653" s="1"/>
    </row>
    <row r="654" ht="16.5" customHeight="1">
      <c r="E654" s="1"/>
      <c r="I654" s="1"/>
      <c r="J654" s="1"/>
      <c r="K654" s="1"/>
      <c r="L654" s="1"/>
      <c r="R654" s="1"/>
      <c r="S654" s="1"/>
    </row>
    <row r="655" ht="16.5" customHeight="1">
      <c r="E655" s="1"/>
      <c r="I655" s="1"/>
      <c r="J655" s="1"/>
      <c r="K655" s="1"/>
      <c r="L655" s="1"/>
      <c r="R655" s="1"/>
      <c r="S655" s="1"/>
    </row>
    <row r="656" ht="16.5" customHeight="1">
      <c r="E656" s="1"/>
      <c r="I656" s="1"/>
      <c r="J656" s="1"/>
      <c r="K656" s="1"/>
      <c r="L656" s="1"/>
      <c r="R656" s="1"/>
      <c r="S656" s="1"/>
    </row>
    <row r="657" ht="16.5" customHeight="1">
      <c r="E657" s="1"/>
      <c r="I657" s="1"/>
      <c r="J657" s="1"/>
      <c r="K657" s="1"/>
      <c r="L657" s="1"/>
      <c r="R657" s="1"/>
      <c r="S657" s="1"/>
    </row>
    <row r="658" ht="16.5" customHeight="1">
      <c r="E658" s="1"/>
      <c r="I658" s="1"/>
      <c r="J658" s="1"/>
      <c r="K658" s="1"/>
      <c r="L658" s="1"/>
      <c r="R658" s="1"/>
      <c r="S658" s="1"/>
    </row>
    <row r="659" ht="16.5" customHeight="1">
      <c r="E659" s="1"/>
      <c r="I659" s="1"/>
      <c r="J659" s="1"/>
      <c r="K659" s="1"/>
      <c r="L659" s="1"/>
      <c r="R659" s="1"/>
      <c r="S659" s="1"/>
    </row>
    <row r="660" ht="16.5" customHeight="1">
      <c r="E660" s="1"/>
      <c r="I660" s="1"/>
      <c r="J660" s="1"/>
      <c r="K660" s="1"/>
      <c r="L660" s="1"/>
      <c r="R660" s="1"/>
      <c r="S660" s="1"/>
    </row>
    <row r="661" ht="16.5" customHeight="1">
      <c r="E661" s="1"/>
      <c r="I661" s="1"/>
      <c r="J661" s="1"/>
      <c r="K661" s="1"/>
      <c r="L661" s="1"/>
      <c r="R661" s="1"/>
      <c r="S661" s="1"/>
    </row>
    <row r="662" ht="16.5" customHeight="1">
      <c r="E662" s="1"/>
      <c r="I662" s="1"/>
      <c r="J662" s="1"/>
      <c r="K662" s="1"/>
      <c r="L662" s="1"/>
      <c r="R662" s="1"/>
      <c r="S662" s="1"/>
    </row>
    <row r="663" ht="16.5" customHeight="1">
      <c r="E663" s="1"/>
      <c r="I663" s="1"/>
      <c r="J663" s="1"/>
      <c r="K663" s="1"/>
      <c r="L663" s="1"/>
      <c r="R663" s="1"/>
      <c r="S663" s="1"/>
    </row>
    <row r="664" ht="16.5" customHeight="1">
      <c r="E664" s="1"/>
      <c r="I664" s="1"/>
      <c r="J664" s="1"/>
      <c r="K664" s="1"/>
      <c r="L664" s="1"/>
      <c r="R664" s="1"/>
      <c r="S664" s="1"/>
    </row>
    <row r="665" ht="16.5" customHeight="1">
      <c r="E665" s="1"/>
      <c r="I665" s="1"/>
      <c r="J665" s="1"/>
      <c r="K665" s="1"/>
      <c r="L665" s="1"/>
      <c r="R665" s="1"/>
      <c r="S665" s="1"/>
    </row>
    <row r="666" ht="16.5" customHeight="1">
      <c r="E666" s="1"/>
      <c r="I666" s="1"/>
      <c r="J666" s="1"/>
      <c r="K666" s="1"/>
      <c r="L666" s="1"/>
      <c r="R666" s="1"/>
      <c r="S666" s="1"/>
    </row>
    <row r="667" ht="16.5" customHeight="1">
      <c r="E667" s="1"/>
      <c r="I667" s="1"/>
      <c r="J667" s="1"/>
      <c r="K667" s="1"/>
      <c r="L667" s="1"/>
      <c r="R667" s="1"/>
      <c r="S667" s="1"/>
    </row>
    <row r="668" ht="16.5" customHeight="1">
      <c r="E668" s="1"/>
      <c r="I668" s="1"/>
      <c r="J668" s="1"/>
      <c r="K668" s="1"/>
      <c r="L668" s="1"/>
      <c r="R668" s="1"/>
      <c r="S668" s="1"/>
    </row>
    <row r="669" ht="16.5" customHeight="1">
      <c r="E669" s="1"/>
      <c r="I669" s="1"/>
      <c r="J669" s="1"/>
      <c r="K669" s="1"/>
      <c r="L669" s="1"/>
      <c r="R669" s="1"/>
      <c r="S669" s="1"/>
    </row>
    <row r="670" ht="16.5" customHeight="1">
      <c r="E670" s="1"/>
      <c r="I670" s="1"/>
      <c r="J670" s="1"/>
      <c r="K670" s="1"/>
      <c r="L670" s="1"/>
      <c r="R670" s="1"/>
      <c r="S670" s="1"/>
    </row>
    <row r="671" ht="16.5" customHeight="1">
      <c r="E671" s="1"/>
      <c r="I671" s="1"/>
      <c r="J671" s="1"/>
      <c r="K671" s="1"/>
      <c r="L671" s="1"/>
      <c r="R671" s="1"/>
      <c r="S671" s="1"/>
    </row>
    <row r="672" ht="16.5" customHeight="1">
      <c r="E672" s="1"/>
      <c r="I672" s="1"/>
      <c r="J672" s="1"/>
      <c r="K672" s="1"/>
      <c r="L672" s="1"/>
      <c r="R672" s="1"/>
      <c r="S672" s="1"/>
    </row>
    <row r="673" ht="16.5" customHeight="1">
      <c r="E673" s="1"/>
      <c r="I673" s="1"/>
      <c r="J673" s="1"/>
      <c r="K673" s="1"/>
      <c r="L673" s="1"/>
      <c r="R673" s="1"/>
      <c r="S673" s="1"/>
    </row>
    <row r="674" ht="16.5" customHeight="1">
      <c r="E674" s="1"/>
      <c r="I674" s="1"/>
      <c r="J674" s="1"/>
      <c r="K674" s="1"/>
      <c r="L674" s="1"/>
      <c r="R674" s="1"/>
      <c r="S674" s="1"/>
    </row>
    <row r="675" ht="16.5" customHeight="1">
      <c r="E675" s="1"/>
      <c r="I675" s="1"/>
      <c r="J675" s="1"/>
      <c r="K675" s="1"/>
      <c r="L675" s="1"/>
      <c r="R675" s="1"/>
      <c r="S675" s="1"/>
    </row>
    <row r="676" ht="16.5" customHeight="1">
      <c r="E676" s="1"/>
      <c r="I676" s="1"/>
      <c r="J676" s="1"/>
      <c r="K676" s="1"/>
      <c r="L676" s="1"/>
      <c r="R676" s="1"/>
      <c r="S676" s="1"/>
    </row>
    <row r="677" ht="16.5" customHeight="1">
      <c r="E677" s="1"/>
      <c r="I677" s="1"/>
      <c r="J677" s="1"/>
      <c r="K677" s="1"/>
      <c r="L677" s="1"/>
      <c r="R677" s="1"/>
      <c r="S677" s="1"/>
    </row>
    <row r="678" ht="16.5" customHeight="1">
      <c r="E678" s="1"/>
      <c r="I678" s="1"/>
      <c r="J678" s="1"/>
      <c r="K678" s="1"/>
      <c r="L678" s="1"/>
      <c r="R678" s="1"/>
      <c r="S678" s="1"/>
    </row>
    <row r="679" ht="16.5" customHeight="1">
      <c r="E679" s="1"/>
      <c r="I679" s="1"/>
      <c r="J679" s="1"/>
      <c r="K679" s="1"/>
      <c r="L679" s="1"/>
      <c r="R679" s="1"/>
      <c r="S679" s="1"/>
    </row>
    <row r="680" ht="16.5" customHeight="1">
      <c r="E680" s="1"/>
      <c r="I680" s="1"/>
      <c r="J680" s="1"/>
      <c r="K680" s="1"/>
      <c r="L680" s="1"/>
      <c r="R680" s="1"/>
      <c r="S680" s="1"/>
    </row>
    <row r="681" ht="16.5" customHeight="1">
      <c r="E681" s="1"/>
      <c r="I681" s="1"/>
      <c r="J681" s="1"/>
      <c r="K681" s="1"/>
      <c r="L681" s="1"/>
      <c r="R681" s="1"/>
      <c r="S681" s="1"/>
    </row>
    <row r="682" ht="16.5" customHeight="1">
      <c r="E682" s="1"/>
      <c r="I682" s="1"/>
      <c r="J682" s="1"/>
      <c r="K682" s="1"/>
      <c r="L682" s="1"/>
      <c r="R682" s="1"/>
      <c r="S682" s="1"/>
    </row>
    <row r="683" ht="16.5" customHeight="1">
      <c r="E683" s="1"/>
      <c r="I683" s="1"/>
      <c r="J683" s="1"/>
      <c r="K683" s="1"/>
      <c r="L683" s="1"/>
      <c r="R683" s="1"/>
      <c r="S683" s="1"/>
    </row>
    <row r="684" ht="16.5" customHeight="1">
      <c r="E684" s="1"/>
      <c r="I684" s="1"/>
      <c r="J684" s="1"/>
      <c r="K684" s="1"/>
      <c r="L684" s="1"/>
      <c r="R684" s="1"/>
      <c r="S684" s="1"/>
    </row>
    <row r="685" ht="16.5" customHeight="1">
      <c r="E685" s="1"/>
      <c r="I685" s="1"/>
      <c r="J685" s="1"/>
      <c r="K685" s="1"/>
      <c r="L685" s="1"/>
      <c r="R685" s="1"/>
      <c r="S685" s="1"/>
    </row>
    <row r="686" ht="16.5" customHeight="1">
      <c r="E686" s="1"/>
      <c r="I686" s="1"/>
      <c r="J686" s="1"/>
      <c r="K686" s="1"/>
      <c r="L686" s="1"/>
      <c r="R686" s="1"/>
      <c r="S686" s="1"/>
    </row>
    <row r="687" ht="16.5" customHeight="1">
      <c r="E687" s="1"/>
      <c r="I687" s="1"/>
      <c r="J687" s="1"/>
      <c r="K687" s="1"/>
      <c r="L687" s="1"/>
      <c r="R687" s="1"/>
      <c r="S687" s="1"/>
    </row>
    <row r="688" ht="16.5" customHeight="1">
      <c r="E688" s="1"/>
      <c r="I688" s="1"/>
      <c r="J688" s="1"/>
      <c r="K688" s="1"/>
      <c r="L688" s="1"/>
      <c r="R688" s="1"/>
      <c r="S688" s="1"/>
    </row>
    <row r="689" ht="16.5" customHeight="1">
      <c r="E689" s="1"/>
      <c r="I689" s="1"/>
      <c r="J689" s="1"/>
      <c r="K689" s="1"/>
      <c r="L689" s="1"/>
      <c r="R689" s="1"/>
      <c r="S689" s="1"/>
    </row>
    <row r="690" ht="16.5" customHeight="1">
      <c r="E690" s="1"/>
      <c r="I690" s="1"/>
      <c r="J690" s="1"/>
      <c r="K690" s="1"/>
      <c r="L690" s="1"/>
      <c r="R690" s="1"/>
      <c r="S690" s="1"/>
    </row>
    <row r="691" ht="16.5" customHeight="1">
      <c r="E691" s="1"/>
      <c r="I691" s="1"/>
      <c r="J691" s="1"/>
      <c r="K691" s="1"/>
      <c r="L691" s="1"/>
      <c r="R691" s="1"/>
      <c r="S691" s="1"/>
    </row>
    <row r="692" ht="16.5" customHeight="1">
      <c r="E692" s="1"/>
      <c r="I692" s="1"/>
      <c r="J692" s="1"/>
      <c r="K692" s="1"/>
      <c r="L692" s="1"/>
      <c r="R692" s="1"/>
      <c r="S692" s="1"/>
    </row>
    <row r="693" ht="16.5" customHeight="1">
      <c r="E693" s="1"/>
      <c r="I693" s="1"/>
      <c r="J693" s="1"/>
      <c r="K693" s="1"/>
      <c r="L693" s="1"/>
      <c r="R693" s="1"/>
      <c r="S693" s="1"/>
    </row>
    <row r="694" ht="16.5" customHeight="1">
      <c r="E694" s="1"/>
      <c r="I694" s="1"/>
      <c r="J694" s="1"/>
      <c r="K694" s="1"/>
      <c r="L694" s="1"/>
      <c r="R694" s="1"/>
      <c r="S694" s="1"/>
    </row>
    <row r="695" ht="16.5" customHeight="1">
      <c r="E695" s="1"/>
      <c r="I695" s="1"/>
      <c r="J695" s="1"/>
      <c r="K695" s="1"/>
      <c r="L695" s="1"/>
      <c r="R695" s="1"/>
      <c r="S695" s="1"/>
    </row>
    <row r="696" ht="16.5" customHeight="1">
      <c r="E696" s="1"/>
      <c r="I696" s="1"/>
      <c r="J696" s="1"/>
      <c r="K696" s="1"/>
      <c r="L696" s="1"/>
      <c r="R696" s="1"/>
      <c r="S696" s="1"/>
    </row>
    <row r="697" ht="16.5" customHeight="1">
      <c r="E697" s="1"/>
      <c r="I697" s="1"/>
      <c r="J697" s="1"/>
      <c r="K697" s="1"/>
      <c r="L697" s="1"/>
      <c r="R697" s="1"/>
      <c r="S697" s="1"/>
    </row>
    <row r="698" ht="16.5" customHeight="1">
      <c r="E698" s="1"/>
      <c r="I698" s="1"/>
      <c r="J698" s="1"/>
      <c r="K698" s="1"/>
      <c r="L698" s="1"/>
      <c r="R698" s="1"/>
      <c r="S698" s="1"/>
    </row>
    <row r="699" ht="16.5" customHeight="1">
      <c r="E699" s="1"/>
      <c r="I699" s="1"/>
      <c r="J699" s="1"/>
      <c r="K699" s="1"/>
      <c r="L699" s="1"/>
      <c r="R699" s="1"/>
      <c r="S699" s="1"/>
    </row>
    <row r="700" ht="16.5" customHeight="1">
      <c r="E700" s="1"/>
      <c r="I700" s="1"/>
      <c r="J700" s="1"/>
      <c r="K700" s="1"/>
      <c r="L700" s="1"/>
      <c r="R700" s="1"/>
      <c r="S700" s="1"/>
    </row>
    <row r="701" ht="16.5" customHeight="1">
      <c r="E701" s="1"/>
      <c r="I701" s="1"/>
      <c r="J701" s="1"/>
      <c r="K701" s="1"/>
      <c r="L701" s="1"/>
      <c r="R701" s="1"/>
      <c r="S701" s="1"/>
    </row>
    <row r="702" ht="16.5" customHeight="1">
      <c r="E702" s="1"/>
      <c r="I702" s="1"/>
      <c r="J702" s="1"/>
      <c r="K702" s="1"/>
      <c r="L702" s="1"/>
      <c r="R702" s="1"/>
      <c r="S702" s="1"/>
    </row>
    <row r="703" ht="16.5" customHeight="1">
      <c r="E703" s="1"/>
      <c r="I703" s="1"/>
      <c r="J703" s="1"/>
      <c r="K703" s="1"/>
      <c r="L703" s="1"/>
      <c r="R703" s="1"/>
      <c r="S703" s="1"/>
    </row>
    <row r="704" ht="16.5" customHeight="1">
      <c r="E704" s="1"/>
      <c r="I704" s="1"/>
      <c r="J704" s="1"/>
      <c r="K704" s="1"/>
      <c r="L704" s="1"/>
      <c r="R704" s="1"/>
      <c r="S704" s="1"/>
    </row>
    <row r="705" ht="16.5" customHeight="1">
      <c r="E705" s="1"/>
      <c r="I705" s="1"/>
      <c r="J705" s="1"/>
      <c r="K705" s="1"/>
      <c r="L705" s="1"/>
      <c r="R705" s="1"/>
      <c r="S705" s="1"/>
    </row>
    <row r="706" ht="16.5" customHeight="1">
      <c r="E706" s="1"/>
      <c r="I706" s="1"/>
      <c r="J706" s="1"/>
      <c r="K706" s="1"/>
      <c r="L706" s="1"/>
      <c r="R706" s="1"/>
      <c r="S706" s="1"/>
    </row>
    <row r="707" ht="16.5" customHeight="1">
      <c r="E707" s="1"/>
      <c r="I707" s="1"/>
      <c r="J707" s="1"/>
      <c r="K707" s="1"/>
      <c r="L707" s="1"/>
      <c r="R707" s="1"/>
      <c r="S707" s="1"/>
    </row>
    <row r="708" ht="16.5" customHeight="1">
      <c r="E708" s="1"/>
      <c r="I708" s="1"/>
      <c r="J708" s="1"/>
      <c r="K708" s="1"/>
      <c r="L708" s="1"/>
      <c r="R708" s="1"/>
      <c r="S708" s="1"/>
    </row>
    <row r="709" ht="16.5" customHeight="1">
      <c r="E709" s="1"/>
      <c r="I709" s="1"/>
      <c r="J709" s="1"/>
      <c r="K709" s="1"/>
      <c r="L709" s="1"/>
      <c r="R709" s="1"/>
      <c r="S709" s="1"/>
    </row>
    <row r="710" ht="16.5" customHeight="1">
      <c r="E710" s="1"/>
      <c r="I710" s="1"/>
      <c r="J710" s="1"/>
      <c r="K710" s="1"/>
      <c r="L710" s="1"/>
      <c r="R710" s="1"/>
      <c r="S710" s="1"/>
    </row>
    <row r="711" ht="16.5" customHeight="1">
      <c r="E711" s="1"/>
      <c r="I711" s="1"/>
      <c r="J711" s="1"/>
      <c r="K711" s="1"/>
      <c r="L711" s="1"/>
      <c r="R711" s="1"/>
      <c r="S711" s="1"/>
    </row>
    <row r="712" ht="16.5" customHeight="1">
      <c r="E712" s="1"/>
      <c r="I712" s="1"/>
      <c r="J712" s="1"/>
      <c r="K712" s="1"/>
      <c r="L712" s="1"/>
      <c r="R712" s="1"/>
      <c r="S712" s="1"/>
    </row>
    <row r="713" ht="16.5" customHeight="1">
      <c r="E713" s="1"/>
      <c r="I713" s="1"/>
      <c r="J713" s="1"/>
      <c r="K713" s="1"/>
      <c r="L713" s="1"/>
      <c r="R713" s="1"/>
      <c r="S713" s="1"/>
    </row>
    <row r="714" ht="16.5" customHeight="1">
      <c r="E714" s="1"/>
      <c r="I714" s="1"/>
      <c r="J714" s="1"/>
      <c r="K714" s="1"/>
      <c r="L714" s="1"/>
      <c r="R714" s="1"/>
      <c r="S714" s="1"/>
    </row>
    <row r="715" ht="16.5" customHeight="1">
      <c r="E715" s="1"/>
      <c r="I715" s="1"/>
      <c r="J715" s="1"/>
      <c r="K715" s="1"/>
      <c r="L715" s="1"/>
      <c r="R715" s="1"/>
      <c r="S715" s="1"/>
    </row>
    <row r="716" ht="16.5" customHeight="1">
      <c r="E716" s="1"/>
      <c r="I716" s="1"/>
      <c r="J716" s="1"/>
      <c r="K716" s="1"/>
      <c r="L716" s="1"/>
      <c r="R716" s="1"/>
      <c r="S716" s="1"/>
    </row>
    <row r="717" ht="16.5" customHeight="1">
      <c r="E717" s="1"/>
      <c r="I717" s="1"/>
      <c r="J717" s="1"/>
      <c r="K717" s="1"/>
      <c r="L717" s="1"/>
      <c r="R717" s="1"/>
      <c r="S717" s="1"/>
    </row>
    <row r="718" ht="16.5" customHeight="1">
      <c r="E718" s="1"/>
      <c r="I718" s="1"/>
      <c r="J718" s="1"/>
      <c r="K718" s="1"/>
      <c r="L718" s="1"/>
      <c r="R718" s="1"/>
      <c r="S718" s="1"/>
    </row>
    <row r="719" ht="16.5" customHeight="1">
      <c r="E719" s="1"/>
      <c r="I719" s="1"/>
      <c r="J719" s="1"/>
      <c r="K719" s="1"/>
      <c r="L719" s="1"/>
      <c r="R719" s="1"/>
      <c r="S719" s="1"/>
    </row>
    <row r="720" ht="16.5" customHeight="1">
      <c r="E720" s="1"/>
      <c r="I720" s="1"/>
      <c r="J720" s="1"/>
      <c r="K720" s="1"/>
      <c r="L720" s="1"/>
      <c r="R720" s="1"/>
      <c r="S720" s="1"/>
    </row>
    <row r="721" ht="16.5" customHeight="1">
      <c r="E721" s="1"/>
      <c r="I721" s="1"/>
      <c r="J721" s="1"/>
      <c r="K721" s="1"/>
      <c r="L721" s="1"/>
      <c r="R721" s="1"/>
      <c r="S721" s="1"/>
    </row>
    <row r="722" ht="16.5" customHeight="1">
      <c r="E722" s="1"/>
      <c r="I722" s="1"/>
      <c r="J722" s="1"/>
      <c r="K722" s="1"/>
      <c r="L722" s="1"/>
      <c r="R722" s="1"/>
      <c r="S722" s="1"/>
    </row>
    <row r="723" ht="16.5" customHeight="1">
      <c r="E723" s="1"/>
      <c r="I723" s="1"/>
      <c r="J723" s="1"/>
      <c r="K723" s="1"/>
      <c r="L723" s="1"/>
      <c r="R723" s="1"/>
      <c r="S723" s="1"/>
    </row>
    <row r="724" ht="16.5" customHeight="1">
      <c r="E724" s="1"/>
      <c r="I724" s="1"/>
      <c r="J724" s="1"/>
      <c r="K724" s="1"/>
      <c r="L724" s="1"/>
      <c r="R724" s="1"/>
      <c r="S724" s="1"/>
    </row>
    <row r="725" ht="16.5" customHeight="1">
      <c r="E725" s="1"/>
      <c r="I725" s="1"/>
      <c r="J725" s="1"/>
      <c r="K725" s="1"/>
      <c r="L725" s="1"/>
      <c r="R725" s="1"/>
      <c r="S725" s="1"/>
    </row>
    <row r="726" ht="16.5" customHeight="1">
      <c r="E726" s="1"/>
      <c r="I726" s="1"/>
      <c r="J726" s="1"/>
      <c r="K726" s="1"/>
      <c r="L726" s="1"/>
      <c r="R726" s="1"/>
      <c r="S726" s="1"/>
    </row>
    <row r="727" ht="16.5" customHeight="1">
      <c r="E727" s="1"/>
      <c r="I727" s="1"/>
      <c r="J727" s="1"/>
      <c r="K727" s="1"/>
      <c r="L727" s="1"/>
      <c r="R727" s="1"/>
      <c r="S727" s="1"/>
    </row>
    <row r="728" ht="16.5" customHeight="1">
      <c r="E728" s="1"/>
      <c r="I728" s="1"/>
      <c r="J728" s="1"/>
      <c r="K728" s="1"/>
      <c r="L728" s="1"/>
      <c r="R728" s="1"/>
      <c r="S728" s="1"/>
    </row>
    <row r="729" ht="16.5" customHeight="1">
      <c r="E729" s="1"/>
      <c r="I729" s="1"/>
      <c r="J729" s="1"/>
      <c r="K729" s="1"/>
      <c r="L729" s="1"/>
      <c r="R729" s="1"/>
      <c r="S729" s="1"/>
    </row>
    <row r="730" ht="16.5" customHeight="1">
      <c r="E730" s="1"/>
      <c r="I730" s="1"/>
      <c r="J730" s="1"/>
      <c r="K730" s="1"/>
      <c r="L730" s="1"/>
      <c r="R730" s="1"/>
      <c r="S730" s="1"/>
    </row>
    <row r="731" ht="16.5" customHeight="1">
      <c r="E731" s="1"/>
      <c r="I731" s="1"/>
      <c r="J731" s="1"/>
      <c r="K731" s="1"/>
      <c r="L731" s="1"/>
      <c r="R731" s="1"/>
      <c r="S731" s="1"/>
    </row>
    <row r="732" ht="16.5" customHeight="1">
      <c r="E732" s="1"/>
      <c r="I732" s="1"/>
      <c r="J732" s="1"/>
      <c r="K732" s="1"/>
      <c r="L732" s="1"/>
      <c r="R732" s="1"/>
      <c r="S732" s="1"/>
    </row>
    <row r="733" ht="16.5" customHeight="1">
      <c r="E733" s="1"/>
      <c r="I733" s="1"/>
      <c r="J733" s="1"/>
      <c r="K733" s="1"/>
      <c r="L733" s="1"/>
      <c r="R733" s="1"/>
      <c r="S733" s="1"/>
    </row>
    <row r="734" ht="16.5" customHeight="1">
      <c r="E734" s="1"/>
      <c r="I734" s="1"/>
      <c r="J734" s="1"/>
      <c r="K734" s="1"/>
      <c r="L734" s="1"/>
      <c r="R734" s="1"/>
      <c r="S734" s="1"/>
    </row>
    <row r="735" ht="16.5" customHeight="1">
      <c r="E735" s="1"/>
      <c r="I735" s="1"/>
      <c r="J735" s="1"/>
      <c r="K735" s="1"/>
      <c r="L735" s="1"/>
      <c r="R735" s="1"/>
      <c r="S735" s="1"/>
    </row>
    <row r="736" ht="16.5" customHeight="1">
      <c r="E736" s="1"/>
      <c r="I736" s="1"/>
      <c r="J736" s="1"/>
      <c r="K736" s="1"/>
      <c r="L736" s="1"/>
      <c r="R736" s="1"/>
      <c r="S736" s="1"/>
    </row>
    <row r="737" ht="16.5" customHeight="1">
      <c r="E737" s="1"/>
      <c r="I737" s="1"/>
      <c r="J737" s="1"/>
      <c r="K737" s="1"/>
      <c r="L737" s="1"/>
      <c r="R737" s="1"/>
      <c r="S737" s="1"/>
    </row>
    <row r="738" ht="16.5" customHeight="1">
      <c r="E738" s="1"/>
      <c r="I738" s="1"/>
      <c r="J738" s="1"/>
      <c r="K738" s="1"/>
      <c r="L738" s="1"/>
      <c r="R738" s="1"/>
      <c r="S738" s="1"/>
    </row>
    <row r="739" ht="16.5" customHeight="1">
      <c r="E739" s="1"/>
      <c r="I739" s="1"/>
      <c r="J739" s="1"/>
      <c r="K739" s="1"/>
      <c r="L739" s="1"/>
      <c r="R739" s="1"/>
      <c r="S739" s="1"/>
    </row>
    <row r="740" ht="16.5" customHeight="1">
      <c r="E740" s="1"/>
      <c r="I740" s="1"/>
      <c r="J740" s="1"/>
      <c r="K740" s="1"/>
      <c r="L740" s="1"/>
      <c r="R740" s="1"/>
      <c r="S740" s="1"/>
    </row>
    <row r="741" ht="16.5" customHeight="1">
      <c r="E741" s="1"/>
      <c r="I741" s="1"/>
      <c r="J741" s="1"/>
      <c r="K741" s="1"/>
      <c r="L741" s="1"/>
      <c r="R741" s="1"/>
      <c r="S741" s="1"/>
    </row>
    <row r="742" ht="16.5" customHeight="1">
      <c r="E742" s="1"/>
      <c r="I742" s="1"/>
      <c r="J742" s="1"/>
      <c r="K742" s="1"/>
      <c r="L742" s="1"/>
      <c r="R742" s="1"/>
      <c r="S742" s="1"/>
    </row>
    <row r="743" ht="16.5" customHeight="1">
      <c r="E743" s="1"/>
      <c r="I743" s="1"/>
      <c r="J743" s="1"/>
      <c r="K743" s="1"/>
      <c r="L743" s="1"/>
      <c r="R743" s="1"/>
      <c r="S743" s="1"/>
    </row>
    <row r="744" ht="16.5" customHeight="1">
      <c r="E744" s="1"/>
      <c r="I744" s="1"/>
      <c r="J744" s="1"/>
      <c r="K744" s="1"/>
      <c r="L744" s="1"/>
      <c r="R744" s="1"/>
      <c r="S744" s="1"/>
    </row>
    <row r="745" ht="16.5" customHeight="1">
      <c r="E745" s="1"/>
      <c r="I745" s="1"/>
      <c r="J745" s="1"/>
      <c r="K745" s="1"/>
      <c r="L745" s="1"/>
      <c r="R745" s="1"/>
      <c r="S745" s="1"/>
    </row>
    <row r="746" ht="16.5" customHeight="1">
      <c r="E746" s="1"/>
      <c r="I746" s="1"/>
      <c r="J746" s="1"/>
      <c r="K746" s="1"/>
      <c r="L746" s="1"/>
      <c r="R746" s="1"/>
      <c r="S746" s="1"/>
    </row>
    <row r="747" ht="16.5" customHeight="1">
      <c r="E747" s="1"/>
      <c r="I747" s="1"/>
      <c r="J747" s="1"/>
      <c r="K747" s="1"/>
      <c r="L747" s="1"/>
      <c r="R747" s="1"/>
      <c r="S747" s="1"/>
    </row>
    <row r="748" ht="16.5" customHeight="1">
      <c r="E748" s="1"/>
      <c r="I748" s="1"/>
      <c r="J748" s="1"/>
      <c r="K748" s="1"/>
      <c r="L748" s="1"/>
      <c r="R748" s="1"/>
      <c r="S748" s="1"/>
    </row>
    <row r="749" ht="16.5" customHeight="1">
      <c r="E749" s="1"/>
      <c r="I749" s="1"/>
      <c r="J749" s="1"/>
      <c r="K749" s="1"/>
      <c r="L749" s="1"/>
      <c r="R749" s="1"/>
      <c r="S749" s="1"/>
    </row>
    <row r="750" ht="16.5" customHeight="1">
      <c r="E750" s="1"/>
      <c r="I750" s="1"/>
      <c r="J750" s="1"/>
      <c r="K750" s="1"/>
      <c r="L750" s="1"/>
      <c r="R750" s="1"/>
      <c r="S750" s="1"/>
    </row>
    <row r="751" ht="16.5" customHeight="1">
      <c r="E751" s="1"/>
      <c r="I751" s="1"/>
      <c r="J751" s="1"/>
      <c r="K751" s="1"/>
      <c r="L751" s="1"/>
      <c r="R751" s="1"/>
      <c r="S751" s="1"/>
    </row>
    <row r="752" ht="16.5" customHeight="1">
      <c r="E752" s="1"/>
      <c r="I752" s="1"/>
      <c r="J752" s="1"/>
      <c r="K752" s="1"/>
      <c r="L752" s="1"/>
      <c r="R752" s="1"/>
      <c r="S752" s="1"/>
    </row>
    <row r="753" ht="16.5" customHeight="1">
      <c r="E753" s="1"/>
      <c r="I753" s="1"/>
      <c r="J753" s="1"/>
      <c r="K753" s="1"/>
      <c r="L753" s="1"/>
      <c r="R753" s="1"/>
      <c r="S753" s="1"/>
    </row>
    <row r="754" ht="16.5" customHeight="1">
      <c r="E754" s="1"/>
      <c r="I754" s="1"/>
      <c r="J754" s="1"/>
      <c r="K754" s="1"/>
      <c r="L754" s="1"/>
      <c r="R754" s="1"/>
      <c r="S754" s="1"/>
    </row>
    <row r="755" ht="16.5" customHeight="1">
      <c r="E755" s="1"/>
      <c r="I755" s="1"/>
      <c r="J755" s="1"/>
      <c r="K755" s="1"/>
      <c r="L755" s="1"/>
      <c r="R755" s="1"/>
      <c r="S755" s="1"/>
    </row>
    <row r="756" ht="16.5" customHeight="1">
      <c r="E756" s="1"/>
      <c r="I756" s="1"/>
      <c r="J756" s="1"/>
      <c r="K756" s="1"/>
      <c r="L756" s="1"/>
      <c r="R756" s="1"/>
      <c r="S756" s="1"/>
    </row>
    <row r="757" ht="16.5" customHeight="1">
      <c r="E757" s="1"/>
      <c r="I757" s="1"/>
      <c r="J757" s="1"/>
      <c r="K757" s="1"/>
      <c r="L757" s="1"/>
      <c r="R757" s="1"/>
      <c r="S757" s="1"/>
    </row>
    <row r="758" ht="16.5" customHeight="1">
      <c r="E758" s="1"/>
      <c r="I758" s="1"/>
      <c r="J758" s="1"/>
      <c r="K758" s="1"/>
      <c r="L758" s="1"/>
      <c r="R758" s="1"/>
      <c r="S758" s="1"/>
    </row>
    <row r="759" ht="16.5" customHeight="1">
      <c r="E759" s="1"/>
      <c r="I759" s="1"/>
      <c r="J759" s="1"/>
      <c r="K759" s="1"/>
      <c r="L759" s="1"/>
      <c r="R759" s="1"/>
      <c r="S759" s="1"/>
    </row>
    <row r="760" ht="16.5" customHeight="1">
      <c r="E760" s="1"/>
      <c r="I760" s="1"/>
      <c r="J760" s="1"/>
      <c r="K760" s="1"/>
      <c r="L760" s="1"/>
      <c r="R760" s="1"/>
      <c r="S760" s="1"/>
    </row>
    <row r="761" ht="16.5" customHeight="1">
      <c r="E761" s="1"/>
      <c r="I761" s="1"/>
      <c r="J761" s="1"/>
      <c r="K761" s="1"/>
      <c r="L761" s="1"/>
      <c r="R761" s="1"/>
      <c r="S761" s="1"/>
    </row>
    <row r="762" ht="16.5" customHeight="1">
      <c r="E762" s="1"/>
      <c r="I762" s="1"/>
      <c r="J762" s="1"/>
      <c r="K762" s="1"/>
      <c r="L762" s="1"/>
      <c r="R762" s="1"/>
      <c r="S762" s="1"/>
    </row>
    <row r="763" ht="16.5" customHeight="1">
      <c r="E763" s="1"/>
      <c r="I763" s="1"/>
      <c r="J763" s="1"/>
      <c r="K763" s="1"/>
      <c r="L763" s="1"/>
      <c r="R763" s="1"/>
      <c r="S763" s="1"/>
    </row>
    <row r="764" ht="16.5" customHeight="1">
      <c r="E764" s="1"/>
      <c r="I764" s="1"/>
      <c r="J764" s="1"/>
      <c r="K764" s="1"/>
      <c r="L764" s="1"/>
      <c r="R764" s="1"/>
      <c r="S764" s="1"/>
    </row>
    <row r="765" ht="16.5" customHeight="1">
      <c r="E765" s="1"/>
      <c r="I765" s="1"/>
      <c r="J765" s="1"/>
      <c r="K765" s="1"/>
      <c r="L765" s="1"/>
      <c r="R765" s="1"/>
      <c r="S765" s="1"/>
    </row>
    <row r="766" ht="16.5" customHeight="1">
      <c r="E766" s="1"/>
      <c r="I766" s="1"/>
      <c r="J766" s="1"/>
      <c r="K766" s="1"/>
      <c r="L766" s="1"/>
      <c r="R766" s="1"/>
      <c r="S766" s="1"/>
    </row>
    <row r="767" ht="16.5" customHeight="1">
      <c r="E767" s="1"/>
      <c r="I767" s="1"/>
      <c r="J767" s="1"/>
      <c r="K767" s="1"/>
      <c r="L767" s="1"/>
      <c r="R767" s="1"/>
      <c r="S767" s="1"/>
    </row>
    <row r="768" ht="16.5" customHeight="1">
      <c r="E768" s="1"/>
      <c r="I768" s="1"/>
      <c r="J768" s="1"/>
      <c r="K768" s="1"/>
      <c r="L768" s="1"/>
      <c r="R768" s="1"/>
      <c r="S768" s="1"/>
    </row>
    <row r="769" ht="16.5" customHeight="1">
      <c r="E769" s="1"/>
      <c r="I769" s="1"/>
      <c r="J769" s="1"/>
      <c r="K769" s="1"/>
      <c r="L769" s="1"/>
      <c r="R769" s="1"/>
      <c r="S769" s="1"/>
    </row>
    <row r="770" ht="16.5" customHeight="1">
      <c r="E770" s="1"/>
      <c r="I770" s="1"/>
      <c r="J770" s="1"/>
      <c r="K770" s="1"/>
      <c r="L770" s="1"/>
      <c r="R770" s="1"/>
      <c r="S770" s="1"/>
    </row>
    <row r="771" ht="16.5" customHeight="1">
      <c r="E771" s="1"/>
      <c r="I771" s="1"/>
      <c r="J771" s="1"/>
      <c r="K771" s="1"/>
      <c r="L771" s="1"/>
      <c r="R771" s="1"/>
      <c r="S771" s="1"/>
    </row>
    <row r="772" ht="16.5" customHeight="1">
      <c r="E772" s="1"/>
      <c r="I772" s="1"/>
      <c r="J772" s="1"/>
      <c r="K772" s="1"/>
      <c r="L772" s="1"/>
      <c r="R772" s="1"/>
      <c r="S772" s="1"/>
    </row>
    <row r="773" ht="16.5" customHeight="1">
      <c r="E773" s="1"/>
      <c r="I773" s="1"/>
      <c r="J773" s="1"/>
      <c r="K773" s="1"/>
      <c r="L773" s="1"/>
      <c r="R773" s="1"/>
      <c r="S773" s="1"/>
    </row>
    <row r="774" ht="16.5" customHeight="1">
      <c r="E774" s="1"/>
      <c r="I774" s="1"/>
      <c r="J774" s="1"/>
      <c r="K774" s="1"/>
      <c r="L774" s="1"/>
      <c r="R774" s="1"/>
      <c r="S774" s="1"/>
    </row>
    <row r="775" ht="16.5" customHeight="1">
      <c r="E775" s="1"/>
      <c r="I775" s="1"/>
      <c r="J775" s="1"/>
      <c r="K775" s="1"/>
      <c r="L775" s="1"/>
      <c r="R775" s="1"/>
      <c r="S775" s="1"/>
    </row>
    <row r="776" ht="16.5" customHeight="1">
      <c r="E776" s="1"/>
      <c r="I776" s="1"/>
      <c r="J776" s="1"/>
      <c r="K776" s="1"/>
      <c r="L776" s="1"/>
      <c r="R776" s="1"/>
      <c r="S776" s="1"/>
    </row>
    <row r="777" ht="16.5" customHeight="1">
      <c r="E777" s="1"/>
      <c r="I777" s="1"/>
      <c r="J777" s="1"/>
      <c r="K777" s="1"/>
      <c r="L777" s="1"/>
      <c r="R777" s="1"/>
      <c r="S777" s="1"/>
    </row>
    <row r="778" ht="16.5" customHeight="1">
      <c r="E778" s="1"/>
      <c r="I778" s="1"/>
      <c r="J778" s="1"/>
      <c r="K778" s="1"/>
      <c r="L778" s="1"/>
      <c r="R778" s="1"/>
      <c r="S778" s="1"/>
    </row>
    <row r="779" ht="16.5" customHeight="1">
      <c r="E779" s="1"/>
      <c r="I779" s="1"/>
      <c r="J779" s="1"/>
      <c r="K779" s="1"/>
      <c r="L779" s="1"/>
      <c r="R779" s="1"/>
      <c r="S779" s="1"/>
    </row>
    <row r="780" ht="16.5" customHeight="1">
      <c r="E780" s="1"/>
      <c r="I780" s="1"/>
      <c r="J780" s="1"/>
      <c r="K780" s="1"/>
      <c r="L780" s="1"/>
      <c r="R780" s="1"/>
      <c r="S780" s="1"/>
    </row>
    <row r="781" ht="16.5" customHeight="1">
      <c r="E781" s="1"/>
      <c r="I781" s="1"/>
      <c r="J781" s="1"/>
      <c r="K781" s="1"/>
      <c r="L781" s="1"/>
      <c r="R781" s="1"/>
      <c r="S781" s="1"/>
    </row>
    <row r="782" ht="16.5" customHeight="1">
      <c r="E782" s="1"/>
      <c r="I782" s="1"/>
      <c r="J782" s="1"/>
      <c r="K782" s="1"/>
      <c r="L782" s="1"/>
      <c r="R782" s="1"/>
      <c r="S782" s="1"/>
    </row>
    <row r="783" ht="16.5" customHeight="1">
      <c r="E783" s="1"/>
      <c r="I783" s="1"/>
      <c r="J783" s="1"/>
      <c r="K783" s="1"/>
      <c r="L783" s="1"/>
      <c r="R783" s="1"/>
      <c r="S783" s="1"/>
    </row>
    <row r="784" ht="16.5" customHeight="1">
      <c r="E784" s="1"/>
      <c r="I784" s="1"/>
      <c r="J784" s="1"/>
      <c r="K784" s="1"/>
      <c r="L784" s="1"/>
      <c r="R784" s="1"/>
      <c r="S784" s="1"/>
    </row>
    <row r="785" ht="16.5" customHeight="1">
      <c r="E785" s="1"/>
      <c r="I785" s="1"/>
      <c r="J785" s="1"/>
      <c r="K785" s="1"/>
      <c r="L785" s="1"/>
      <c r="R785" s="1"/>
      <c r="S785" s="1"/>
    </row>
    <row r="786" ht="16.5" customHeight="1">
      <c r="E786" s="1"/>
      <c r="I786" s="1"/>
      <c r="J786" s="1"/>
      <c r="K786" s="1"/>
      <c r="L786" s="1"/>
      <c r="R786" s="1"/>
      <c r="S786" s="1"/>
    </row>
    <row r="787" ht="16.5" customHeight="1">
      <c r="E787" s="1"/>
      <c r="I787" s="1"/>
      <c r="J787" s="1"/>
      <c r="K787" s="1"/>
      <c r="L787" s="1"/>
      <c r="R787" s="1"/>
      <c r="S787" s="1"/>
    </row>
    <row r="788" ht="16.5" customHeight="1">
      <c r="E788" s="1"/>
      <c r="I788" s="1"/>
      <c r="J788" s="1"/>
      <c r="K788" s="1"/>
      <c r="L788" s="1"/>
      <c r="R788" s="1"/>
      <c r="S788" s="1"/>
    </row>
    <row r="789" ht="16.5" customHeight="1">
      <c r="E789" s="1"/>
      <c r="I789" s="1"/>
      <c r="J789" s="1"/>
      <c r="K789" s="1"/>
      <c r="L789" s="1"/>
      <c r="R789" s="1"/>
      <c r="S789" s="1"/>
    </row>
    <row r="790" ht="16.5" customHeight="1">
      <c r="E790" s="1"/>
      <c r="I790" s="1"/>
      <c r="J790" s="1"/>
      <c r="K790" s="1"/>
      <c r="L790" s="1"/>
      <c r="R790" s="1"/>
      <c r="S790" s="1"/>
    </row>
    <row r="791" ht="16.5" customHeight="1">
      <c r="E791" s="1"/>
      <c r="I791" s="1"/>
      <c r="J791" s="1"/>
      <c r="K791" s="1"/>
      <c r="L791" s="1"/>
      <c r="R791" s="1"/>
      <c r="S791" s="1"/>
    </row>
    <row r="792" ht="16.5" customHeight="1">
      <c r="E792" s="1"/>
      <c r="I792" s="1"/>
      <c r="J792" s="1"/>
      <c r="K792" s="1"/>
      <c r="L792" s="1"/>
      <c r="R792" s="1"/>
      <c r="S792" s="1"/>
    </row>
    <row r="793" ht="16.5" customHeight="1">
      <c r="E793" s="1"/>
      <c r="I793" s="1"/>
      <c r="J793" s="1"/>
      <c r="K793" s="1"/>
      <c r="L793" s="1"/>
      <c r="R793" s="1"/>
      <c r="S793" s="1"/>
    </row>
    <row r="794" ht="16.5" customHeight="1">
      <c r="E794" s="1"/>
      <c r="I794" s="1"/>
      <c r="J794" s="1"/>
      <c r="K794" s="1"/>
      <c r="L794" s="1"/>
      <c r="R794" s="1"/>
      <c r="S794" s="1"/>
    </row>
    <row r="795" ht="16.5" customHeight="1">
      <c r="E795" s="1"/>
      <c r="I795" s="1"/>
      <c r="J795" s="1"/>
      <c r="K795" s="1"/>
      <c r="L795" s="1"/>
      <c r="R795" s="1"/>
      <c r="S795" s="1"/>
    </row>
    <row r="796" ht="16.5" customHeight="1">
      <c r="E796" s="1"/>
      <c r="I796" s="1"/>
      <c r="J796" s="1"/>
      <c r="K796" s="1"/>
      <c r="L796" s="1"/>
      <c r="R796" s="1"/>
      <c r="S796" s="1"/>
    </row>
    <row r="797" ht="16.5" customHeight="1">
      <c r="E797" s="1"/>
      <c r="I797" s="1"/>
      <c r="J797" s="1"/>
      <c r="K797" s="1"/>
      <c r="L797" s="1"/>
      <c r="R797" s="1"/>
      <c r="S797" s="1"/>
    </row>
    <row r="798" ht="16.5" customHeight="1">
      <c r="E798" s="1"/>
      <c r="I798" s="1"/>
      <c r="J798" s="1"/>
      <c r="K798" s="1"/>
      <c r="L798" s="1"/>
      <c r="R798" s="1"/>
      <c r="S798" s="1"/>
    </row>
    <row r="799" ht="16.5" customHeight="1">
      <c r="E799" s="1"/>
      <c r="I799" s="1"/>
      <c r="J799" s="1"/>
      <c r="K799" s="1"/>
      <c r="L799" s="1"/>
      <c r="R799" s="1"/>
      <c r="S799" s="1"/>
    </row>
    <row r="800" ht="16.5" customHeight="1">
      <c r="E800" s="1"/>
      <c r="I800" s="1"/>
      <c r="J800" s="1"/>
      <c r="K800" s="1"/>
      <c r="L800" s="1"/>
      <c r="R800" s="1"/>
      <c r="S800" s="1"/>
    </row>
    <row r="801" ht="16.5" customHeight="1">
      <c r="E801" s="1"/>
      <c r="I801" s="1"/>
      <c r="J801" s="1"/>
      <c r="K801" s="1"/>
      <c r="L801" s="1"/>
      <c r="R801" s="1"/>
      <c r="S801" s="1"/>
    </row>
    <row r="802" ht="16.5" customHeight="1">
      <c r="E802" s="1"/>
      <c r="I802" s="1"/>
      <c r="J802" s="1"/>
      <c r="K802" s="1"/>
      <c r="L802" s="1"/>
      <c r="R802" s="1"/>
      <c r="S802" s="1"/>
    </row>
    <row r="803" ht="16.5" customHeight="1">
      <c r="E803" s="1"/>
      <c r="I803" s="1"/>
      <c r="J803" s="1"/>
      <c r="K803" s="1"/>
      <c r="L803" s="1"/>
      <c r="R803" s="1"/>
      <c r="S803" s="1"/>
    </row>
    <row r="804" ht="16.5" customHeight="1">
      <c r="E804" s="1"/>
      <c r="I804" s="1"/>
      <c r="J804" s="1"/>
      <c r="K804" s="1"/>
      <c r="L804" s="1"/>
      <c r="R804" s="1"/>
      <c r="S804" s="1"/>
    </row>
    <row r="805" ht="16.5" customHeight="1">
      <c r="E805" s="1"/>
      <c r="I805" s="1"/>
      <c r="J805" s="1"/>
      <c r="K805" s="1"/>
      <c r="L805" s="1"/>
      <c r="R805" s="1"/>
      <c r="S805" s="1"/>
    </row>
    <row r="806" ht="16.5" customHeight="1">
      <c r="E806" s="1"/>
      <c r="I806" s="1"/>
      <c r="J806" s="1"/>
      <c r="K806" s="1"/>
      <c r="L806" s="1"/>
      <c r="R806" s="1"/>
      <c r="S806" s="1"/>
    </row>
    <row r="807" ht="16.5" customHeight="1">
      <c r="E807" s="1"/>
      <c r="I807" s="1"/>
      <c r="J807" s="1"/>
      <c r="K807" s="1"/>
      <c r="L807" s="1"/>
      <c r="R807" s="1"/>
      <c r="S807" s="1"/>
    </row>
    <row r="808" ht="16.5" customHeight="1">
      <c r="E808" s="1"/>
      <c r="I808" s="1"/>
      <c r="J808" s="1"/>
      <c r="K808" s="1"/>
      <c r="L808" s="1"/>
      <c r="R808" s="1"/>
      <c r="S808" s="1"/>
    </row>
    <row r="809" ht="16.5" customHeight="1">
      <c r="E809" s="1"/>
      <c r="I809" s="1"/>
      <c r="J809" s="1"/>
      <c r="K809" s="1"/>
      <c r="L809" s="1"/>
      <c r="R809" s="1"/>
      <c r="S809" s="1"/>
    </row>
    <row r="810" ht="16.5" customHeight="1">
      <c r="E810" s="1"/>
      <c r="I810" s="1"/>
      <c r="J810" s="1"/>
      <c r="K810" s="1"/>
      <c r="L810" s="1"/>
      <c r="R810" s="1"/>
      <c r="S810" s="1"/>
    </row>
    <row r="811" ht="16.5" customHeight="1">
      <c r="E811" s="1"/>
      <c r="I811" s="1"/>
      <c r="J811" s="1"/>
      <c r="K811" s="1"/>
      <c r="L811" s="1"/>
      <c r="R811" s="1"/>
      <c r="S811" s="1"/>
    </row>
    <row r="812" ht="16.5" customHeight="1">
      <c r="E812" s="1"/>
      <c r="I812" s="1"/>
      <c r="J812" s="1"/>
      <c r="K812" s="1"/>
      <c r="L812" s="1"/>
      <c r="R812" s="1"/>
      <c r="S812" s="1"/>
    </row>
    <row r="813" ht="16.5" customHeight="1">
      <c r="E813" s="1"/>
      <c r="I813" s="1"/>
      <c r="J813" s="1"/>
      <c r="K813" s="1"/>
      <c r="L813" s="1"/>
      <c r="R813" s="1"/>
      <c r="S813" s="1"/>
    </row>
    <row r="814" ht="16.5" customHeight="1">
      <c r="E814" s="1"/>
      <c r="I814" s="1"/>
      <c r="J814" s="1"/>
      <c r="K814" s="1"/>
      <c r="L814" s="1"/>
      <c r="R814" s="1"/>
      <c r="S814" s="1"/>
    </row>
    <row r="815" ht="16.5" customHeight="1">
      <c r="E815" s="1"/>
      <c r="I815" s="1"/>
      <c r="J815" s="1"/>
      <c r="K815" s="1"/>
      <c r="L815" s="1"/>
      <c r="R815" s="1"/>
      <c r="S815" s="1"/>
    </row>
    <row r="816" ht="16.5" customHeight="1">
      <c r="E816" s="1"/>
      <c r="I816" s="1"/>
      <c r="J816" s="1"/>
      <c r="K816" s="1"/>
      <c r="L816" s="1"/>
      <c r="R816" s="1"/>
      <c r="S816" s="1"/>
    </row>
    <row r="817" ht="16.5" customHeight="1">
      <c r="E817" s="1"/>
      <c r="I817" s="1"/>
      <c r="J817" s="1"/>
      <c r="K817" s="1"/>
      <c r="L817" s="1"/>
      <c r="R817" s="1"/>
      <c r="S817" s="1"/>
    </row>
    <row r="818" ht="16.5" customHeight="1">
      <c r="E818" s="1"/>
      <c r="I818" s="1"/>
      <c r="J818" s="1"/>
      <c r="K818" s="1"/>
      <c r="L818" s="1"/>
      <c r="R818" s="1"/>
      <c r="S818" s="1"/>
    </row>
    <row r="819" ht="16.5" customHeight="1">
      <c r="E819" s="1"/>
      <c r="I819" s="1"/>
      <c r="J819" s="1"/>
      <c r="K819" s="1"/>
      <c r="L819" s="1"/>
      <c r="R819" s="1"/>
      <c r="S819" s="1"/>
    </row>
    <row r="820" ht="16.5" customHeight="1">
      <c r="E820" s="1"/>
      <c r="I820" s="1"/>
      <c r="J820" s="1"/>
      <c r="K820" s="1"/>
      <c r="L820" s="1"/>
      <c r="R820" s="1"/>
      <c r="S820" s="1"/>
    </row>
    <row r="821" ht="16.5" customHeight="1">
      <c r="E821" s="1"/>
      <c r="I821" s="1"/>
      <c r="J821" s="1"/>
      <c r="K821" s="1"/>
      <c r="L821" s="1"/>
      <c r="R821" s="1"/>
      <c r="S821" s="1"/>
    </row>
    <row r="822" ht="16.5" customHeight="1">
      <c r="E822" s="1"/>
      <c r="I822" s="1"/>
      <c r="J822" s="1"/>
      <c r="K822" s="1"/>
      <c r="L822" s="1"/>
      <c r="R822" s="1"/>
      <c r="S822" s="1"/>
    </row>
    <row r="823" ht="16.5" customHeight="1">
      <c r="E823" s="1"/>
      <c r="I823" s="1"/>
      <c r="J823" s="1"/>
      <c r="K823" s="1"/>
      <c r="L823" s="1"/>
      <c r="R823" s="1"/>
      <c r="S823" s="1"/>
    </row>
    <row r="824" ht="16.5" customHeight="1">
      <c r="E824" s="1"/>
      <c r="I824" s="1"/>
      <c r="J824" s="1"/>
      <c r="K824" s="1"/>
      <c r="L824" s="1"/>
      <c r="R824" s="1"/>
      <c r="S824" s="1"/>
    </row>
    <row r="825" ht="16.5" customHeight="1">
      <c r="E825" s="1"/>
      <c r="I825" s="1"/>
      <c r="J825" s="1"/>
      <c r="K825" s="1"/>
      <c r="L825" s="1"/>
      <c r="R825" s="1"/>
      <c r="S825" s="1"/>
    </row>
    <row r="826" ht="16.5" customHeight="1">
      <c r="E826" s="1"/>
      <c r="I826" s="1"/>
      <c r="J826" s="1"/>
      <c r="K826" s="1"/>
      <c r="L826" s="1"/>
      <c r="R826" s="1"/>
      <c r="S826" s="1"/>
    </row>
    <row r="827" ht="16.5" customHeight="1">
      <c r="E827" s="1"/>
      <c r="I827" s="1"/>
      <c r="J827" s="1"/>
      <c r="K827" s="1"/>
      <c r="L827" s="1"/>
      <c r="R827" s="1"/>
      <c r="S827" s="1"/>
    </row>
    <row r="828" ht="16.5" customHeight="1">
      <c r="E828" s="1"/>
      <c r="I828" s="1"/>
      <c r="J828" s="1"/>
      <c r="K828" s="1"/>
      <c r="L828" s="1"/>
      <c r="R828" s="1"/>
      <c r="S828" s="1"/>
    </row>
    <row r="829" ht="16.5" customHeight="1">
      <c r="E829" s="1"/>
      <c r="I829" s="1"/>
      <c r="J829" s="1"/>
      <c r="K829" s="1"/>
      <c r="L829" s="1"/>
      <c r="R829" s="1"/>
      <c r="S829" s="1"/>
    </row>
    <row r="830" ht="16.5" customHeight="1">
      <c r="E830" s="1"/>
      <c r="I830" s="1"/>
      <c r="J830" s="1"/>
      <c r="K830" s="1"/>
      <c r="L830" s="1"/>
      <c r="R830" s="1"/>
      <c r="S830" s="1"/>
    </row>
    <row r="831" ht="16.5" customHeight="1">
      <c r="E831" s="1"/>
      <c r="I831" s="1"/>
      <c r="J831" s="1"/>
      <c r="K831" s="1"/>
      <c r="L831" s="1"/>
      <c r="R831" s="1"/>
      <c r="S831" s="1"/>
    </row>
    <row r="832" ht="16.5" customHeight="1">
      <c r="E832" s="1"/>
      <c r="I832" s="1"/>
      <c r="J832" s="1"/>
      <c r="K832" s="1"/>
      <c r="L832" s="1"/>
      <c r="R832" s="1"/>
      <c r="S832" s="1"/>
    </row>
    <row r="833" ht="16.5" customHeight="1">
      <c r="E833" s="1"/>
      <c r="I833" s="1"/>
      <c r="J833" s="1"/>
      <c r="K833" s="1"/>
      <c r="L833" s="1"/>
      <c r="R833" s="1"/>
      <c r="S833" s="1"/>
    </row>
    <row r="834" ht="16.5" customHeight="1">
      <c r="E834" s="1"/>
      <c r="I834" s="1"/>
      <c r="J834" s="1"/>
      <c r="K834" s="1"/>
      <c r="L834" s="1"/>
      <c r="R834" s="1"/>
      <c r="S834" s="1"/>
    </row>
    <row r="835" ht="16.5" customHeight="1">
      <c r="E835" s="1"/>
      <c r="I835" s="1"/>
      <c r="J835" s="1"/>
      <c r="K835" s="1"/>
      <c r="L835" s="1"/>
      <c r="R835" s="1"/>
      <c r="S835" s="1"/>
    </row>
    <row r="836" ht="16.5" customHeight="1">
      <c r="E836" s="1"/>
      <c r="I836" s="1"/>
      <c r="J836" s="1"/>
      <c r="K836" s="1"/>
      <c r="L836" s="1"/>
      <c r="R836" s="1"/>
      <c r="S836" s="1"/>
    </row>
    <row r="837" ht="16.5" customHeight="1">
      <c r="E837" s="1"/>
      <c r="I837" s="1"/>
      <c r="J837" s="1"/>
      <c r="K837" s="1"/>
      <c r="L837" s="1"/>
      <c r="R837" s="1"/>
      <c r="S837" s="1"/>
    </row>
    <row r="838" ht="16.5" customHeight="1">
      <c r="E838" s="1"/>
      <c r="I838" s="1"/>
      <c r="J838" s="1"/>
      <c r="K838" s="1"/>
      <c r="L838" s="1"/>
      <c r="R838" s="1"/>
      <c r="S838" s="1"/>
    </row>
    <row r="839" ht="16.5" customHeight="1">
      <c r="E839" s="1"/>
      <c r="I839" s="1"/>
      <c r="J839" s="1"/>
      <c r="K839" s="1"/>
      <c r="L839" s="1"/>
      <c r="R839" s="1"/>
      <c r="S839" s="1"/>
    </row>
    <row r="840" ht="16.5" customHeight="1">
      <c r="E840" s="1"/>
      <c r="I840" s="1"/>
      <c r="J840" s="1"/>
      <c r="K840" s="1"/>
      <c r="L840" s="1"/>
      <c r="R840" s="1"/>
      <c r="S840" s="1"/>
    </row>
    <row r="841" ht="16.5" customHeight="1">
      <c r="E841" s="1"/>
      <c r="I841" s="1"/>
      <c r="J841" s="1"/>
      <c r="K841" s="1"/>
      <c r="L841" s="1"/>
      <c r="R841" s="1"/>
      <c r="S841" s="1"/>
    </row>
    <row r="842" ht="16.5" customHeight="1">
      <c r="E842" s="1"/>
      <c r="I842" s="1"/>
      <c r="J842" s="1"/>
      <c r="K842" s="1"/>
      <c r="L842" s="1"/>
      <c r="R842" s="1"/>
      <c r="S842" s="1"/>
    </row>
    <row r="843" ht="16.5" customHeight="1">
      <c r="E843" s="1"/>
      <c r="I843" s="1"/>
      <c r="J843" s="1"/>
      <c r="K843" s="1"/>
      <c r="L843" s="1"/>
      <c r="R843" s="1"/>
      <c r="S843" s="1"/>
    </row>
    <row r="844" ht="16.5" customHeight="1">
      <c r="E844" s="1"/>
      <c r="I844" s="1"/>
      <c r="J844" s="1"/>
      <c r="K844" s="1"/>
      <c r="L844" s="1"/>
      <c r="R844" s="1"/>
      <c r="S844" s="1"/>
    </row>
    <row r="845" ht="16.5" customHeight="1">
      <c r="E845" s="1"/>
      <c r="I845" s="1"/>
      <c r="J845" s="1"/>
      <c r="K845" s="1"/>
      <c r="L845" s="1"/>
      <c r="R845" s="1"/>
      <c r="S845" s="1"/>
    </row>
    <row r="846" ht="16.5" customHeight="1">
      <c r="E846" s="1"/>
      <c r="I846" s="1"/>
      <c r="J846" s="1"/>
      <c r="K846" s="1"/>
      <c r="L846" s="1"/>
      <c r="R846" s="1"/>
      <c r="S846" s="1"/>
    </row>
    <row r="847" ht="16.5" customHeight="1">
      <c r="E847" s="1"/>
      <c r="I847" s="1"/>
      <c r="J847" s="1"/>
      <c r="K847" s="1"/>
      <c r="L847" s="1"/>
      <c r="R847" s="1"/>
      <c r="S847" s="1"/>
    </row>
    <row r="848" ht="16.5" customHeight="1">
      <c r="E848" s="1"/>
      <c r="I848" s="1"/>
      <c r="J848" s="1"/>
      <c r="K848" s="1"/>
      <c r="L848" s="1"/>
      <c r="R848" s="1"/>
      <c r="S848" s="1"/>
    </row>
    <row r="849" ht="16.5" customHeight="1">
      <c r="E849" s="1"/>
      <c r="I849" s="1"/>
      <c r="J849" s="1"/>
      <c r="K849" s="1"/>
      <c r="L849" s="1"/>
      <c r="R849" s="1"/>
      <c r="S849" s="1"/>
    </row>
    <row r="850" ht="16.5" customHeight="1">
      <c r="E850" s="1"/>
      <c r="I850" s="1"/>
      <c r="J850" s="1"/>
      <c r="K850" s="1"/>
      <c r="L850" s="1"/>
      <c r="R850" s="1"/>
      <c r="S850" s="1"/>
    </row>
    <row r="851" ht="16.5" customHeight="1">
      <c r="E851" s="1"/>
      <c r="I851" s="1"/>
      <c r="J851" s="1"/>
      <c r="K851" s="1"/>
      <c r="L851" s="1"/>
      <c r="R851" s="1"/>
      <c r="S851" s="1"/>
    </row>
    <row r="852" ht="16.5" customHeight="1">
      <c r="E852" s="1"/>
      <c r="I852" s="1"/>
      <c r="J852" s="1"/>
      <c r="K852" s="1"/>
      <c r="L852" s="1"/>
      <c r="R852" s="1"/>
      <c r="S852" s="1"/>
    </row>
    <row r="853" ht="16.5" customHeight="1">
      <c r="E853" s="1"/>
      <c r="I853" s="1"/>
      <c r="J853" s="1"/>
      <c r="K853" s="1"/>
      <c r="L853" s="1"/>
      <c r="R853" s="1"/>
      <c r="S853" s="1"/>
    </row>
    <row r="854" ht="16.5" customHeight="1">
      <c r="E854" s="1"/>
      <c r="I854" s="1"/>
      <c r="J854" s="1"/>
      <c r="K854" s="1"/>
      <c r="L854" s="1"/>
      <c r="R854" s="1"/>
      <c r="S854" s="1"/>
    </row>
    <row r="855" ht="16.5" customHeight="1">
      <c r="E855" s="1"/>
      <c r="I855" s="1"/>
      <c r="J855" s="1"/>
      <c r="K855" s="1"/>
      <c r="L855" s="1"/>
      <c r="R855" s="1"/>
      <c r="S855" s="1"/>
    </row>
    <row r="856" ht="16.5" customHeight="1">
      <c r="E856" s="1"/>
      <c r="I856" s="1"/>
      <c r="J856" s="1"/>
      <c r="K856" s="1"/>
      <c r="L856" s="1"/>
      <c r="R856" s="1"/>
      <c r="S856" s="1"/>
    </row>
    <row r="857" ht="16.5" customHeight="1">
      <c r="E857" s="1"/>
      <c r="I857" s="1"/>
      <c r="J857" s="1"/>
      <c r="K857" s="1"/>
      <c r="L857" s="1"/>
      <c r="R857" s="1"/>
      <c r="S857" s="1"/>
    </row>
    <row r="858" ht="16.5" customHeight="1">
      <c r="E858" s="1"/>
      <c r="I858" s="1"/>
      <c r="J858" s="1"/>
      <c r="K858" s="1"/>
      <c r="L858" s="1"/>
      <c r="R858" s="1"/>
      <c r="S858" s="1"/>
    </row>
    <row r="859" ht="16.5" customHeight="1">
      <c r="E859" s="1"/>
      <c r="I859" s="1"/>
      <c r="J859" s="1"/>
      <c r="K859" s="1"/>
      <c r="L859" s="1"/>
      <c r="R859" s="1"/>
      <c r="S859" s="1"/>
    </row>
    <row r="860" ht="16.5" customHeight="1">
      <c r="E860" s="1"/>
      <c r="I860" s="1"/>
      <c r="J860" s="1"/>
      <c r="K860" s="1"/>
      <c r="L860" s="1"/>
      <c r="R860" s="1"/>
      <c r="S860" s="1"/>
    </row>
    <row r="861" ht="16.5" customHeight="1">
      <c r="E861" s="1"/>
      <c r="I861" s="1"/>
      <c r="J861" s="1"/>
      <c r="K861" s="1"/>
      <c r="L861" s="1"/>
      <c r="R861" s="1"/>
      <c r="S861" s="1"/>
    </row>
    <row r="862" ht="16.5" customHeight="1">
      <c r="E862" s="1"/>
      <c r="I862" s="1"/>
      <c r="J862" s="1"/>
      <c r="K862" s="1"/>
      <c r="L862" s="1"/>
      <c r="R862" s="1"/>
      <c r="S862" s="1"/>
    </row>
    <row r="863" ht="16.5" customHeight="1">
      <c r="E863" s="1"/>
      <c r="I863" s="1"/>
      <c r="J863" s="1"/>
      <c r="K863" s="1"/>
      <c r="L863" s="1"/>
      <c r="R863" s="1"/>
      <c r="S863" s="1"/>
    </row>
    <row r="864" ht="16.5" customHeight="1">
      <c r="E864" s="1"/>
      <c r="I864" s="1"/>
      <c r="J864" s="1"/>
      <c r="K864" s="1"/>
      <c r="L864" s="1"/>
      <c r="R864" s="1"/>
      <c r="S864" s="1"/>
    </row>
    <row r="865" ht="16.5" customHeight="1">
      <c r="E865" s="1"/>
      <c r="I865" s="1"/>
      <c r="J865" s="1"/>
      <c r="K865" s="1"/>
      <c r="L865" s="1"/>
      <c r="R865" s="1"/>
      <c r="S865" s="1"/>
    </row>
    <row r="866" ht="16.5" customHeight="1">
      <c r="E866" s="1"/>
      <c r="I866" s="1"/>
      <c r="J866" s="1"/>
      <c r="K866" s="1"/>
      <c r="L866" s="1"/>
      <c r="R866" s="1"/>
      <c r="S866" s="1"/>
    </row>
    <row r="867" ht="16.5" customHeight="1">
      <c r="E867" s="1"/>
      <c r="I867" s="1"/>
      <c r="J867" s="1"/>
      <c r="K867" s="1"/>
      <c r="L867" s="1"/>
      <c r="R867" s="1"/>
      <c r="S867" s="1"/>
    </row>
    <row r="868" ht="16.5" customHeight="1">
      <c r="E868" s="1"/>
      <c r="I868" s="1"/>
      <c r="J868" s="1"/>
      <c r="K868" s="1"/>
      <c r="L868" s="1"/>
      <c r="R868" s="1"/>
      <c r="S868" s="1"/>
    </row>
    <row r="869" ht="16.5" customHeight="1">
      <c r="E869" s="1"/>
      <c r="I869" s="1"/>
      <c r="J869" s="1"/>
      <c r="K869" s="1"/>
      <c r="L869" s="1"/>
      <c r="R869" s="1"/>
      <c r="S869" s="1"/>
    </row>
    <row r="870" ht="16.5" customHeight="1">
      <c r="E870" s="1"/>
      <c r="I870" s="1"/>
      <c r="J870" s="1"/>
      <c r="K870" s="1"/>
      <c r="L870" s="1"/>
      <c r="R870" s="1"/>
      <c r="S870" s="1"/>
    </row>
    <row r="871" ht="16.5" customHeight="1">
      <c r="E871" s="1"/>
      <c r="I871" s="1"/>
      <c r="J871" s="1"/>
      <c r="K871" s="1"/>
      <c r="L871" s="1"/>
      <c r="R871" s="1"/>
      <c r="S871" s="1"/>
    </row>
    <row r="872" ht="16.5" customHeight="1">
      <c r="E872" s="1"/>
      <c r="I872" s="1"/>
      <c r="J872" s="1"/>
      <c r="K872" s="1"/>
      <c r="L872" s="1"/>
      <c r="R872" s="1"/>
      <c r="S872" s="1"/>
    </row>
    <row r="873" ht="16.5" customHeight="1">
      <c r="E873" s="1"/>
      <c r="I873" s="1"/>
      <c r="J873" s="1"/>
      <c r="K873" s="1"/>
      <c r="L873" s="1"/>
      <c r="R873" s="1"/>
      <c r="S873" s="1"/>
    </row>
    <row r="874" ht="16.5" customHeight="1">
      <c r="E874" s="1"/>
      <c r="I874" s="1"/>
      <c r="J874" s="1"/>
      <c r="K874" s="1"/>
      <c r="L874" s="1"/>
      <c r="R874" s="1"/>
      <c r="S874" s="1"/>
    </row>
    <row r="875" ht="16.5" customHeight="1">
      <c r="E875" s="1"/>
      <c r="I875" s="1"/>
      <c r="J875" s="1"/>
      <c r="K875" s="1"/>
      <c r="L875" s="1"/>
      <c r="R875" s="1"/>
      <c r="S875" s="1"/>
    </row>
    <row r="876" ht="16.5" customHeight="1">
      <c r="E876" s="1"/>
      <c r="I876" s="1"/>
      <c r="J876" s="1"/>
      <c r="K876" s="1"/>
      <c r="L876" s="1"/>
      <c r="R876" s="1"/>
      <c r="S876" s="1"/>
    </row>
    <row r="877" ht="16.5" customHeight="1">
      <c r="E877" s="1"/>
      <c r="I877" s="1"/>
      <c r="J877" s="1"/>
      <c r="K877" s="1"/>
      <c r="L877" s="1"/>
      <c r="R877" s="1"/>
      <c r="S877" s="1"/>
    </row>
    <row r="878" ht="16.5" customHeight="1">
      <c r="E878" s="1"/>
      <c r="I878" s="1"/>
      <c r="J878" s="1"/>
      <c r="K878" s="1"/>
      <c r="L878" s="1"/>
      <c r="R878" s="1"/>
      <c r="S878" s="1"/>
    </row>
    <row r="879" ht="16.5" customHeight="1">
      <c r="E879" s="1"/>
      <c r="I879" s="1"/>
      <c r="J879" s="1"/>
      <c r="K879" s="1"/>
      <c r="L879" s="1"/>
      <c r="R879" s="1"/>
      <c r="S879" s="1"/>
    </row>
    <row r="880" ht="16.5" customHeight="1">
      <c r="E880" s="1"/>
      <c r="I880" s="1"/>
      <c r="J880" s="1"/>
      <c r="K880" s="1"/>
      <c r="L880" s="1"/>
      <c r="R880" s="1"/>
      <c r="S880" s="1"/>
    </row>
    <row r="881" ht="16.5" customHeight="1">
      <c r="E881" s="1"/>
      <c r="I881" s="1"/>
      <c r="J881" s="1"/>
      <c r="K881" s="1"/>
      <c r="L881" s="1"/>
      <c r="R881" s="1"/>
      <c r="S881" s="1"/>
    </row>
    <row r="882" ht="16.5" customHeight="1">
      <c r="E882" s="1"/>
      <c r="I882" s="1"/>
      <c r="J882" s="1"/>
      <c r="K882" s="1"/>
      <c r="L882" s="1"/>
      <c r="R882" s="1"/>
      <c r="S882" s="1"/>
    </row>
    <row r="883" ht="16.5" customHeight="1">
      <c r="E883" s="1"/>
      <c r="I883" s="1"/>
      <c r="J883" s="1"/>
      <c r="K883" s="1"/>
      <c r="L883" s="1"/>
      <c r="R883" s="1"/>
      <c r="S883" s="1"/>
    </row>
    <row r="884" ht="16.5" customHeight="1">
      <c r="E884" s="1"/>
      <c r="I884" s="1"/>
      <c r="J884" s="1"/>
      <c r="K884" s="1"/>
      <c r="L884" s="1"/>
      <c r="R884" s="1"/>
      <c r="S884" s="1"/>
    </row>
    <row r="885" ht="16.5" customHeight="1">
      <c r="E885" s="1"/>
      <c r="I885" s="1"/>
      <c r="J885" s="1"/>
      <c r="K885" s="1"/>
      <c r="L885" s="1"/>
      <c r="R885" s="1"/>
      <c r="S885" s="1"/>
    </row>
    <row r="886" ht="16.5" customHeight="1">
      <c r="E886" s="1"/>
      <c r="I886" s="1"/>
      <c r="J886" s="1"/>
      <c r="K886" s="1"/>
      <c r="L886" s="1"/>
      <c r="R886" s="1"/>
      <c r="S886" s="1"/>
    </row>
    <row r="887" ht="16.5" customHeight="1">
      <c r="E887" s="1"/>
      <c r="I887" s="1"/>
      <c r="J887" s="1"/>
      <c r="K887" s="1"/>
      <c r="L887" s="1"/>
      <c r="R887" s="1"/>
      <c r="S887" s="1"/>
    </row>
    <row r="888" ht="16.5" customHeight="1">
      <c r="E888" s="1"/>
      <c r="I888" s="1"/>
      <c r="J888" s="1"/>
      <c r="K888" s="1"/>
      <c r="L888" s="1"/>
      <c r="R888" s="1"/>
      <c r="S888" s="1"/>
    </row>
    <row r="889" ht="16.5" customHeight="1">
      <c r="E889" s="1"/>
      <c r="I889" s="1"/>
      <c r="J889" s="1"/>
      <c r="K889" s="1"/>
      <c r="L889" s="1"/>
      <c r="R889" s="1"/>
      <c r="S889" s="1"/>
    </row>
    <row r="890" ht="16.5" customHeight="1">
      <c r="E890" s="1"/>
      <c r="I890" s="1"/>
      <c r="J890" s="1"/>
      <c r="K890" s="1"/>
      <c r="L890" s="1"/>
      <c r="R890" s="1"/>
      <c r="S890" s="1"/>
    </row>
    <row r="891" ht="16.5" customHeight="1">
      <c r="E891" s="1"/>
      <c r="I891" s="1"/>
      <c r="J891" s="1"/>
      <c r="K891" s="1"/>
      <c r="L891" s="1"/>
      <c r="R891" s="1"/>
      <c r="S891" s="1"/>
    </row>
    <row r="892" ht="16.5" customHeight="1">
      <c r="E892" s="1"/>
      <c r="I892" s="1"/>
      <c r="J892" s="1"/>
      <c r="K892" s="1"/>
      <c r="L892" s="1"/>
      <c r="R892" s="1"/>
      <c r="S892" s="1"/>
    </row>
    <row r="893" ht="16.5" customHeight="1">
      <c r="E893" s="1"/>
      <c r="I893" s="1"/>
      <c r="J893" s="1"/>
      <c r="K893" s="1"/>
      <c r="L893" s="1"/>
      <c r="R893" s="1"/>
      <c r="S893" s="1"/>
    </row>
    <row r="894" ht="16.5" customHeight="1">
      <c r="E894" s="1"/>
      <c r="I894" s="1"/>
      <c r="J894" s="1"/>
      <c r="K894" s="1"/>
      <c r="L894" s="1"/>
      <c r="R894" s="1"/>
      <c r="S894" s="1"/>
    </row>
    <row r="895" ht="16.5" customHeight="1">
      <c r="E895" s="1"/>
      <c r="I895" s="1"/>
      <c r="J895" s="1"/>
      <c r="K895" s="1"/>
      <c r="L895" s="1"/>
      <c r="R895" s="1"/>
      <c r="S895" s="1"/>
    </row>
    <row r="896" ht="16.5" customHeight="1">
      <c r="E896" s="1"/>
      <c r="I896" s="1"/>
      <c r="J896" s="1"/>
      <c r="K896" s="1"/>
      <c r="L896" s="1"/>
      <c r="R896" s="1"/>
      <c r="S896" s="1"/>
    </row>
    <row r="897" ht="16.5" customHeight="1">
      <c r="E897" s="1"/>
      <c r="I897" s="1"/>
      <c r="J897" s="1"/>
      <c r="K897" s="1"/>
      <c r="L897" s="1"/>
      <c r="R897" s="1"/>
      <c r="S897" s="1"/>
    </row>
    <row r="898" ht="16.5" customHeight="1">
      <c r="E898" s="1"/>
      <c r="I898" s="1"/>
      <c r="J898" s="1"/>
      <c r="K898" s="1"/>
      <c r="L898" s="1"/>
      <c r="R898" s="1"/>
      <c r="S898" s="1"/>
    </row>
    <row r="899" ht="16.5" customHeight="1">
      <c r="E899" s="1"/>
      <c r="I899" s="1"/>
      <c r="J899" s="1"/>
      <c r="K899" s="1"/>
      <c r="L899" s="1"/>
      <c r="R899" s="1"/>
      <c r="S899" s="1"/>
    </row>
    <row r="900" ht="16.5" customHeight="1">
      <c r="E900" s="1"/>
      <c r="I900" s="1"/>
      <c r="J900" s="1"/>
      <c r="K900" s="1"/>
      <c r="L900" s="1"/>
      <c r="R900" s="1"/>
      <c r="S900" s="1"/>
    </row>
    <row r="901" ht="16.5" customHeight="1">
      <c r="E901" s="1"/>
      <c r="I901" s="1"/>
      <c r="J901" s="1"/>
      <c r="K901" s="1"/>
      <c r="L901" s="1"/>
      <c r="R901" s="1"/>
      <c r="S901" s="1"/>
    </row>
    <row r="902" ht="16.5" customHeight="1">
      <c r="E902" s="1"/>
      <c r="I902" s="1"/>
      <c r="J902" s="1"/>
      <c r="K902" s="1"/>
      <c r="L902" s="1"/>
      <c r="R902" s="1"/>
      <c r="S902" s="1"/>
    </row>
    <row r="903" ht="16.5" customHeight="1">
      <c r="E903" s="1"/>
      <c r="I903" s="1"/>
      <c r="J903" s="1"/>
      <c r="K903" s="1"/>
      <c r="L903" s="1"/>
      <c r="R903" s="1"/>
      <c r="S903" s="1"/>
    </row>
    <row r="904" ht="16.5" customHeight="1">
      <c r="E904" s="1"/>
      <c r="I904" s="1"/>
      <c r="J904" s="1"/>
      <c r="K904" s="1"/>
      <c r="L904" s="1"/>
      <c r="R904" s="1"/>
      <c r="S904" s="1"/>
    </row>
    <row r="905" ht="16.5" customHeight="1">
      <c r="E905" s="1"/>
      <c r="I905" s="1"/>
      <c r="J905" s="1"/>
      <c r="K905" s="1"/>
      <c r="L905" s="1"/>
      <c r="R905" s="1"/>
      <c r="S905" s="1"/>
    </row>
    <row r="906" ht="16.5" customHeight="1">
      <c r="E906" s="1"/>
      <c r="I906" s="1"/>
      <c r="J906" s="1"/>
      <c r="K906" s="1"/>
      <c r="L906" s="1"/>
      <c r="R906" s="1"/>
      <c r="S906" s="1"/>
    </row>
    <row r="907" ht="16.5" customHeight="1">
      <c r="E907" s="1"/>
      <c r="I907" s="1"/>
      <c r="J907" s="1"/>
      <c r="K907" s="1"/>
      <c r="L907" s="1"/>
      <c r="R907" s="1"/>
      <c r="S907" s="1"/>
    </row>
    <row r="908" ht="16.5" customHeight="1">
      <c r="E908" s="1"/>
      <c r="I908" s="1"/>
      <c r="J908" s="1"/>
      <c r="K908" s="1"/>
      <c r="L908" s="1"/>
      <c r="R908" s="1"/>
      <c r="S908" s="1"/>
    </row>
    <row r="909" ht="16.5" customHeight="1">
      <c r="E909" s="1"/>
      <c r="I909" s="1"/>
      <c r="J909" s="1"/>
      <c r="K909" s="1"/>
      <c r="L909" s="1"/>
      <c r="R909" s="1"/>
      <c r="S909" s="1"/>
    </row>
    <row r="910" ht="16.5" customHeight="1">
      <c r="E910" s="1"/>
      <c r="I910" s="1"/>
      <c r="J910" s="1"/>
      <c r="K910" s="1"/>
      <c r="L910" s="1"/>
      <c r="R910" s="1"/>
      <c r="S910" s="1"/>
    </row>
    <row r="911" ht="16.5" customHeight="1">
      <c r="E911" s="1"/>
      <c r="I911" s="1"/>
      <c r="J911" s="1"/>
      <c r="K911" s="1"/>
      <c r="L911" s="1"/>
      <c r="R911" s="1"/>
      <c r="S911" s="1"/>
    </row>
    <row r="912" ht="16.5" customHeight="1">
      <c r="E912" s="1"/>
      <c r="I912" s="1"/>
      <c r="J912" s="1"/>
      <c r="K912" s="1"/>
      <c r="L912" s="1"/>
      <c r="R912" s="1"/>
      <c r="S912" s="1"/>
    </row>
    <row r="913" ht="16.5" customHeight="1">
      <c r="E913" s="1"/>
      <c r="I913" s="1"/>
      <c r="J913" s="1"/>
      <c r="K913" s="1"/>
      <c r="L913" s="1"/>
      <c r="R913" s="1"/>
      <c r="S913" s="1"/>
    </row>
    <row r="914" ht="16.5" customHeight="1">
      <c r="E914" s="1"/>
      <c r="I914" s="1"/>
      <c r="J914" s="1"/>
      <c r="K914" s="1"/>
      <c r="L914" s="1"/>
      <c r="R914" s="1"/>
      <c r="S914" s="1"/>
    </row>
    <row r="915" ht="16.5" customHeight="1">
      <c r="E915" s="1"/>
      <c r="I915" s="1"/>
      <c r="J915" s="1"/>
      <c r="K915" s="1"/>
      <c r="L915" s="1"/>
      <c r="R915" s="1"/>
      <c r="S915" s="1"/>
    </row>
    <row r="916" ht="16.5" customHeight="1">
      <c r="E916" s="1"/>
      <c r="I916" s="1"/>
      <c r="J916" s="1"/>
      <c r="K916" s="1"/>
      <c r="L916" s="1"/>
      <c r="R916" s="1"/>
      <c r="S916" s="1"/>
    </row>
    <row r="917" ht="16.5" customHeight="1">
      <c r="E917" s="1"/>
      <c r="I917" s="1"/>
      <c r="J917" s="1"/>
      <c r="K917" s="1"/>
      <c r="L917" s="1"/>
      <c r="R917" s="1"/>
      <c r="S917" s="1"/>
    </row>
    <row r="918" ht="16.5" customHeight="1">
      <c r="E918" s="1"/>
      <c r="I918" s="1"/>
      <c r="J918" s="1"/>
      <c r="K918" s="1"/>
      <c r="L918" s="1"/>
      <c r="R918" s="1"/>
      <c r="S918" s="1"/>
    </row>
    <row r="919" ht="16.5" customHeight="1">
      <c r="E919" s="1"/>
      <c r="I919" s="1"/>
      <c r="J919" s="1"/>
      <c r="K919" s="1"/>
      <c r="L919" s="1"/>
      <c r="R919" s="1"/>
      <c r="S919" s="1"/>
    </row>
    <row r="920" ht="16.5" customHeight="1">
      <c r="E920" s="1"/>
      <c r="I920" s="1"/>
      <c r="J920" s="1"/>
      <c r="K920" s="1"/>
      <c r="L920" s="1"/>
      <c r="R920" s="1"/>
      <c r="S920" s="1"/>
    </row>
    <row r="921" ht="16.5" customHeight="1">
      <c r="E921" s="1"/>
      <c r="I921" s="1"/>
      <c r="J921" s="1"/>
      <c r="K921" s="1"/>
      <c r="L921" s="1"/>
      <c r="R921" s="1"/>
      <c r="S921" s="1"/>
    </row>
    <row r="922" ht="16.5" customHeight="1">
      <c r="E922" s="1"/>
      <c r="I922" s="1"/>
      <c r="J922" s="1"/>
      <c r="K922" s="1"/>
      <c r="L922" s="1"/>
      <c r="R922" s="1"/>
      <c r="S922" s="1"/>
    </row>
    <row r="923" ht="16.5" customHeight="1">
      <c r="E923" s="1"/>
      <c r="I923" s="1"/>
      <c r="J923" s="1"/>
      <c r="K923" s="1"/>
      <c r="L923" s="1"/>
      <c r="R923" s="1"/>
      <c r="S923" s="1"/>
    </row>
    <row r="924" ht="16.5" customHeight="1">
      <c r="E924" s="1"/>
      <c r="I924" s="1"/>
      <c r="J924" s="1"/>
      <c r="K924" s="1"/>
      <c r="L924" s="1"/>
      <c r="R924" s="1"/>
      <c r="S924" s="1"/>
    </row>
    <row r="925" ht="16.5" customHeight="1">
      <c r="E925" s="1"/>
      <c r="I925" s="1"/>
      <c r="J925" s="1"/>
      <c r="K925" s="1"/>
      <c r="L925" s="1"/>
      <c r="R925" s="1"/>
      <c r="S925" s="1"/>
    </row>
    <row r="926" ht="16.5" customHeight="1">
      <c r="E926" s="1"/>
      <c r="I926" s="1"/>
      <c r="J926" s="1"/>
      <c r="K926" s="1"/>
      <c r="L926" s="1"/>
      <c r="R926" s="1"/>
      <c r="S926" s="1"/>
    </row>
    <row r="927" ht="16.5" customHeight="1">
      <c r="E927" s="1"/>
      <c r="I927" s="1"/>
      <c r="J927" s="1"/>
      <c r="K927" s="1"/>
      <c r="L927" s="1"/>
      <c r="R927" s="1"/>
      <c r="S927" s="1"/>
    </row>
    <row r="928" ht="16.5" customHeight="1">
      <c r="E928" s="1"/>
      <c r="I928" s="1"/>
      <c r="J928" s="1"/>
      <c r="K928" s="1"/>
      <c r="L928" s="1"/>
      <c r="R928" s="1"/>
      <c r="S928" s="1"/>
    </row>
    <row r="929" ht="16.5" customHeight="1">
      <c r="E929" s="1"/>
      <c r="I929" s="1"/>
      <c r="J929" s="1"/>
      <c r="K929" s="1"/>
      <c r="L929" s="1"/>
      <c r="R929" s="1"/>
      <c r="S929" s="1"/>
    </row>
    <row r="930" ht="16.5" customHeight="1">
      <c r="E930" s="1"/>
      <c r="I930" s="1"/>
      <c r="J930" s="1"/>
      <c r="K930" s="1"/>
      <c r="L930" s="1"/>
      <c r="R930" s="1"/>
      <c r="S930" s="1"/>
    </row>
    <row r="931" ht="16.5" customHeight="1">
      <c r="E931" s="1"/>
      <c r="I931" s="1"/>
      <c r="J931" s="1"/>
      <c r="K931" s="1"/>
      <c r="L931" s="1"/>
      <c r="R931" s="1"/>
      <c r="S931" s="1"/>
    </row>
    <row r="932" ht="16.5" customHeight="1">
      <c r="E932" s="1"/>
      <c r="I932" s="1"/>
      <c r="J932" s="1"/>
      <c r="K932" s="1"/>
      <c r="L932" s="1"/>
      <c r="R932" s="1"/>
      <c r="S932" s="1"/>
    </row>
    <row r="933" ht="16.5" customHeight="1">
      <c r="E933" s="1"/>
      <c r="I933" s="1"/>
      <c r="J933" s="1"/>
      <c r="K933" s="1"/>
      <c r="L933" s="1"/>
      <c r="R933" s="1"/>
      <c r="S933" s="1"/>
    </row>
    <row r="934" ht="16.5" customHeight="1">
      <c r="E934" s="1"/>
      <c r="I934" s="1"/>
      <c r="J934" s="1"/>
      <c r="K934" s="1"/>
      <c r="L934" s="1"/>
      <c r="R934" s="1"/>
      <c r="S934" s="1"/>
    </row>
    <row r="935" ht="16.5" customHeight="1">
      <c r="E935" s="1"/>
      <c r="I935" s="1"/>
      <c r="J935" s="1"/>
      <c r="K935" s="1"/>
      <c r="L935" s="1"/>
      <c r="R935" s="1"/>
      <c r="S935" s="1"/>
    </row>
    <row r="936" ht="16.5" customHeight="1">
      <c r="E936" s="1"/>
      <c r="I936" s="1"/>
      <c r="J936" s="1"/>
      <c r="K936" s="1"/>
      <c r="L936" s="1"/>
      <c r="R936" s="1"/>
      <c r="S936" s="1"/>
    </row>
    <row r="937" ht="16.5" customHeight="1">
      <c r="E937" s="1"/>
      <c r="I937" s="1"/>
      <c r="J937" s="1"/>
      <c r="K937" s="1"/>
      <c r="L937" s="1"/>
      <c r="R937" s="1"/>
      <c r="S937" s="1"/>
    </row>
    <row r="938" ht="16.5" customHeight="1">
      <c r="E938" s="1"/>
      <c r="I938" s="1"/>
      <c r="J938" s="1"/>
      <c r="K938" s="1"/>
      <c r="L938" s="1"/>
      <c r="R938" s="1"/>
      <c r="S938" s="1"/>
    </row>
    <row r="939" ht="16.5" customHeight="1">
      <c r="E939" s="1"/>
      <c r="I939" s="1"/>
      <c r="J939" s="1"/>
      <c r="K939" s="1"/>
      <c r="L939" s="1"/>
      <c r="R939" s="1"/>
      <c r="S939" s="1"/>
    </row>
    <row r="940" ht="16.5" customHeight="1">
      <c r="E940" s="1"/>
      <c r="I940" s="1"/>
      <c r="J940" s="1"/>
      <c r="K940" s="1"/>
      <c r="L940" s="1"/>
      <c r="R940" s="1"/>
      <c r="S940" s="1"/>
    </row>
    <row r="941" ht="16.5" customHeight="1">
      <c r="E941" s="1"/>
      <c r="I941" s="1"/>
      <c r="J941" s="1"/>
      <c r="K941" s="1"/>
      <c r="L941" s="1"/>
      <c r="R941" s="1"/>
      <c r="S941" s="1"/>
    </row>
    <row r="942" ht="16.5" customHeight="1">
      <c r="E942" s="1"/>
      <c r="I942" s="1"/>
      <c r="J942" s="1"/>
      <c r="K942" s="1"/>
      <c r="L942" s="1"/>
      <c r="R942" s="1"/>
      <c r="S942" s="1"/>
    </row>
    <row r="943" ht="16.5" customHeight="1">
      <c r="E943" s="1"/>
      <c r="I943" s="1"/>
      <c r="J943" s="1"/>
      <c r="K943" s="1"/>
      <c r="L943" s="1"/>
      <c r="R943" s="1"/>
      <c r="S943" s="1"/>
    </row>
    <row r="944" ht="16.5" customHeight="1">
      <c r="E944" s="1"/>
      <c r="I944" s="1"/>
      <c r="J944" s="1"/>
      <c r="K944" s="1"/>
      <c r="L944" s="1"/>
      <c r="R944" s="1"/>
      <c r="S944" s="1"/>
    </row>
    <row r="945" ht="16.5" customHeight="1">
      <c r="E945" s="1"/>
      <c r="I945" s="1"/>
      <c r="J945" s="1"/>
      <c r="K945" s="1"/>
      <c r="L945" s="1"/>
      <c r="R945" s="1"/>
      <c r="S945" s="1"/>
    </row>
    <row r="946" ht="16.5" customHeight="1">
      <c r="E946" s="1"/>
      <c r="I946" s="1"/>
      <c r="J946" s="1"/>
      <c r="K946" s="1"/>
      <c r="L946" s="1"/>
      <c r="R946" s="1"/>
      <c r="S946" s="1"/>
    </row>
    <row r="947" ht="16.5" customHeight="1">
      <c r="E947" s="1"/>
      <c r="I947" s="1"/>
      <c r="J947" s="1"/>
      <c r="K947" s="1"/>
      <c r="L947" s="1"/>
      <c r="R947" s="1"/>
      <c r="S947" s="1"/>
    </row>
    <row r="948" ht="16.5" customHeight="1">
      <c r="E948" s="1"/>
      <c r="I948" s="1"/>
      <c r="J948" s="1"/>
      <c r="K948" s="1"/>
      <c r="L948" s="1"/>
      <c r="R948" s="1"/>
      <c r="S948" s="1"/>
    </row>
    <row r="949" ht="16.5" customHeight="1">
      <c r="E949" s="1"/>
      <c r="I949" s="1"/>
      <c r="J949" s="1"/>
      <c r="K949" s="1"/>
      <c r="L949" s="1"/>
      <c r="R949" s="1"/>
      <c r="S949" s="1"/>
    </row>
    <row r="950" ht="16.5" customHeight="1">
      <c r="E950" s="1"/>
      <c r="I950" s="1"/>
      <c r="J950" s="1"/>
      <c r="K950" s="1"/>
      <c r="L950" s="1"/>
      <c r="R950" s="1"/>
      <c r="S950" s="1"/>
    </row>
    <row r="951" ht="16.5" customHeight="1">
      <c r="E951" s="1"/>
      <c r="I951" s="1"/>
      <c r="J951" s="1"/>
      <c r="K951" s="1"/>
      <c r="L951" s="1"/>
      <c r="R951" s="1"/>
      <c r="S951" s="1"/>
    </row>
    <row r="952" ht="16.5" customHeight="1">
      <c r="E952" s="1"/>
      <c r="I952" s="1"/>
      <c r="J952" s="1"/>
      <c r="K952" s="1"/>
      <c r="L952" s="1"/>
      <c r="R952" s="1"/>
      <c r="S952" s="1"/>
    </row>
    <row r="953" ht="16.5" customHeight="1">
      <c r="E953" s="1"/>
      <c r="I953" s="1"/>
      <c r="J953" s="1"/>
      <c r="K953" s="1"/>
      <c r="L953" s="1"/>
      <c r="R953" s="1"/>
      <c r="S953" s="1"/>
    </row>
    <row r="954" ht="16.5" customHeight="1">
      <c r="E954" s="1"/>
      <c r="I954" s="1"/>
      <c r="J954" s="1"/>
      <c r="K954" s="1"/>
      <c r="L954" s="1"/>
      <c r="R954" s="1"/>
      <c r="S954" s="1"/>
    </row>
    <row r="955" ht="16.5" customHeight="1">
      <c r="E955" s="1"/>
      <c r="I955" s="1"/>
      <c r="J955" s="1"/>
      <c r="K955" s="1"/>
      <c r="L955" s="1"/>
      <c r="R955" s="1"/>
      <c r="S955" s="1"/>
    </row>
    <row r="956" ht="16.5" customHeight="1">
      <c r="E956" s="1"/>
      <c r="I956" s="1"/>
      <c r="J956" s="1"/>
      <c r="K956" s="1"/>
      <c r="L956" s="1"/>
      <c r="R956" s="1"/>
      <c r="S956" s="1"/>
    </row>
    <row r="957" ht="16.5" customHeight="1">
      <c r="E957" s="1"/>
      <c r="I957" s="1"/>
      <c r="J957" s="1"/>
      <c r="K957" s="1"/>
      <c r="L957" s="1"/>
      <c r="R957" s="1"/>
      <c r="S957" s="1"/>
    </row>
    <row r="958" ht="16.5" customHeight="1">
      <c r="E958" s="1"/>
      <c r="I958" s="1"/>
      <c r="J958" s="1"/>
      <c r="K958" s="1"/>
      <c r="L958" s="1"/>
      <c r="R958" s="1"/>
      <c r="S958" s="1"/>
    </row>
    <row r="959" ht="16.5" customHeight="1">
      <c r="E959" s="1"/>
      <c r="I959" s="1"/>
      <c r="J959" s="1"/>
      <c r="K959" s="1"/>
      <c r="L959" s="1"/>
      <c r="R959" s="1"/>
      <c r="S959" s="1"/>
    </row>
    <row r="960" ht="16.5" customHeight="1">
      <c r="E960" s="1"/>
      <c r="I960" s="1"/>
      <c r="J960" s="1"/>
      <c r="K960" s="1"/>
      <c r="L960" s="1"/>
      <c r="R960" s="1"/>
      <c r="S960" s="1"/>
    </row>
    <row r="961" ht="16.5" customHeight="1">
      <c r="E961" s="1"/>
      <c r="I961" s="1"/>
      <c r="J961" s="1"/>
      <c r="K961" s="1"/>
      <c r="L961" s="1"/>
      <c r="R961" s="1"/>
      <c r="S961" s="1"/>
    </row>
    <row r="962" ht="16.5" customHeight="1">
      <c r="E962" s="1"/>
      <c r="I962" s="1"/>
      <c r="J962" s="1"/>
      <c r="K962" s="1"/>
      <c r="L962" s="1"/>
      <c r="R962" s="1"/>
      <c r="S962" s="1"/>
    </row>
    <row r="963" ht="16.5" customHeight="1">
      <c r="E963" s="1"/>
      <c r="I963" s="1"/>
      <c r="J963" s="1"/>
      <c r="K963" s="1"/>
      <c r="L963" s="1"/>
      <c r="R963" s="1"/>
      <c r="S963" s="1"/>
    </row>
    <row r="964" ht="16.5" customHeight="1">
      <c r="E964" s="1"/>
      <c r="I964" s="1"/>
      <c r="J964" s="1"/>
      <c r="K964" s="1"/>
      <c r="L964" s="1"/>
      <c r="R964" s="1"/>
      <c r="S964" s="1"/>
    </row>
    <row r="965" ht="16.5" customHeight="1">
      <c r="E965" s="1"/>
      <c r="I965" s="1"/>
      <c r="J965" s="1"/>
      <c r="K965" s="1"/>
      <c r="L965" s="1"/>
      <c r="R965" s="1"/>
      <c r="S965" s="1"/>
    </row>
    <row r="966" ht="16.5" customHeight="1">
      <c r="E966" s="1"/>
      <c r="I966" s="1"/>
      <c r="J966" s="1"/>
      <c r="K966" s="1"/>
      <c r="L966" s="1"/>
      <c r="R966" s="1"/>
      <c r="S966" s="1"/>
    </row>
    <row r="967" ht="16.5" customHeight="1">
      <c r="E967" s="1"/>
      <c r="I967" s="1"/>
      <c r="J967" s="1"/>
      <c r="K967" s="1"/>
      <c r="L967" s="1"/>
      <c r="R967" s="1"/>
      <c r="S967" s="1"/>
    </row>
    <row r="968" ht="16.5" customHeight="1">
      <c r="E968" s="1"/>
      <c r="I968" s="1"/>
      <c r="J968" s="1"/>
      <c r="K968" s="1"/>
      <c r="L968" s="1"/>
      <c r="R968" s="1"/>
      <c r="S968" s="1"/>
    </row>
    <row r="969" ht="16.5" customHeight="1">
      <c r="E969" s="1"/>
      <c r="I969" s="1"/>
      <c r="J969" s="1"/>
      <c r="K969" s="1"/>
      <c r="L969" s="1"/>
      <c r="R969" s="1"/>
      <c r="S969" s="1"/>
    </row>
    <row r="970" ht="16.5" customHeight="1">
      <c r="E970" s="1"/>
      <c r="I970" s="1"/>
      <c r="J970" s="1"/>
      <c r="K970" s="1"/>
      <c r="L970" s="1"/>
      <c r="R970" s="1"/>
      <c r="S970" s="1"/>
    </row>
    <row r="971" ht="16.5" customHeight="1">
      <c r="E971" s="1"/>
      <c r="I971" s="1"/>
      <c r="J971" s="1"/>
      <c r="K971" s="1"/>
      <c r="L971" s="1"/>
      <c r="R971" s="1"/>
      <c r="S971" s="1"/>
    </row>
    <row r="972" ht="16.5" customHeight="1">
      <c r="E972" s="1"/>
      <c r="I972" s="1"/>
      <c r="J972" s="1"/>
      <c r="K972" s="1"/>
      <c r="L972" s="1"/>
      <c r="R972" s="1"/>
      <c r="S972" s="1"/>
    </row>
    <row r="973" ht="16.5" customHeight="1">
      <c r="E973" s="1"/>
      <c r="I973" s="1"/>
      <c r="J973" s="1"/>
      <c r="K973" s="1"/>
      <c r="L973" s="1"/>
      <c r="R973" s="1"/>
      <c r="S973" s="1"/>
    </row>
    <row r="974" ht="16.5" customHeight="1">
      <c r="E974" s="1"/>
      <c r="I974" s="1"/>
      <c r="J974" s="1"/>
      <c r="K974" s="1"/>
      <c r="L974" s="1"/>
      <c r="R974" s="1"/>
      <c r="S974" s="1"/>
    </row>
    <row r="975" ht="16.5" customHeight="1">
      <c r="E975" s="1"/>
      <c r="I975" s="1"/>
      <c r="J975" s="1"/>
      <c r="K975" s="1"/>
      <c r="L975" s="1"/>
      <c r="R975" s="1"/>
      <c r="S975" s="1"/>
    </row>
    <row r="976" ht="16.5" customHeight="1">
      <c r="E976" s="1"/>
      <c r="I976" s="1"/>
      <c r="J976" s="1"/>
      <c r="K976" s="1"/>
      <c r="L976" s="1"/>
      <c r="R976" s="1"/>
      <c r="S976" s="1"/>
    </row>
    <row r="977" ht="16.5" customHeight="1">
      <c r="E977" s="1"/>
      <c r="I977" s="1"/>
      <c r="J977" s="1"/>
      <c r="K977" s="1"/>
      <c r="L977" s="1"/>
      <c r="R977" s="1"/>
      <c r="S977" s="1"/>
    </row>
    <row r="978" ht="16.5" customHeight="1">
      <c r="E978" s="1"/>
      <c r="I978" s="1"/>
      <c r="J978" s="1"/>
      <c r="K978" s="1"/>
      <c r="L978" s="1"/>
      <c r="R978" s="1"/>
      <c r="S978" s="1"/>
    </row>
    <row r="979" ht="16.5" customHeight="1">
      <c r="E979" s="1"/>
      <c r="I979" s="1"/>
      <c r="J979" s="1"/>
      <c r="K979" s="1"/>
      <c r="L979" s="1"/>
      <c r="R979" s="1"/>
      <c r="S979" s="1"/>
    </row>
    <row r="980" ht="16.5" customHeight="1">
      <c r="E980" s="1"/>
      <c r="I980" s="1"/>
      <c r="J980" s="1"/>
      <c r="K980" s="1"/>
      <c r="L980" s="1"/>
      <c r="R980" s="1"/>
      <c r="S980" s="1"/>
    </row>
    <row r="981" ht="16.5" customHeight="1">
      <c r="E981" s="1"/>
      <c r="I981" s="1"/>
      <c r="J981" s="1"/>
      <c r="K981" s="1"/>
      <c r="L981" s="1"/>
      <c r="R981" s="1"/>
      <c r="S981" s="1"/>
    </row>
    <row r="982" ht="16.5" customHeight="1">
      <c r="E982" s="1"/>
      <c r="I982" s="1"/>
      <c r="J982" s="1"/>
      <c r="K982" s="1"/>
      <c r="L982" s="1"/>
      <c r="R982" s="1"/>
      <c r="S982" s="1"/>
    </row>
    <row r="983" ht="16.5" customHeight="1">
      <c r="E983" s="1"/>
      <c r="I983" s="1"/>
      <c r="J983" s="1"/>
      <c r="K983" s="1"/>
      <c r="L983" s="1"/>
      <c r="R983" s="1"/>
      <c r="S983" s="1"/>
    </row>
    <row r="984" ht="16.5" customHeight="1">
      <c r="E984" s="1"/>
      <c r="I984" s="1"/>
      <c r="J984" s="1"/>
      <c r="K984" s="1"/>
      <c r="L984" s="1"/>
      <c r="R984" s="1"/>
      <c r="S984" s="1"/>
    </row>
    <row r="985" ht="16.5" customHeight="1">
      <c r="E985" s="1"/>
      <c r="I985" s="1"/>
      <c r="J985" s="1"/>
      <c r="K985" s="1"/>
      <c r="L985" s="1"/>
      <c r="R985" s="1"/>
      <c r="S985" s="1"/>
    </row>
    <row r="986" ht="16.5" customHeight="1">
      <c r="E986" s="1"/>
      <c r="I986" s="1"/>
      <c r="J986" s="1"/>
      <c r="K986" s="1"/>
      <c r="L986" s="1"/>
      <c r="R986" s="1"/>
      <c r="S986" s="1"/>
    </row>
    <row r="987" ht="16.5" customHeight="1">
      <c r="E987" s="1"/>
      <c r="I987" s="1"/>
      <c r="J987" s="1"/>
      <c r="K987" s="1"/>
      <c r="L987" s="1"/>
      <c r="R987" s="1"/>
      <c r="S987" s="1"/>
    </row>
    <row r="988" ht="16.5" customHeight="1">
      <c r="E988" s="1"/>
      <c r="I988" s="1"/>
      <c r="J988" s="1"/>
      <c r="K988" s="1"/>
      <c r="L988" s="1"/>
      <c r="R988" s="1"/>
      <c r="S988" s="1"/>
    </row>
    <row r="989" ht="16.5" customHeight="1">
      <c r="E989" s="1"/>
      <c r="I989" s="1"/>
      <c r="J989" s="1"/>
      <c r="K989" s="1"/>
      <c r="L989" s="1"/>
      <c r="R989" s="1"/>
      <c r="S989" s="1"/>
    </row>
    <row r="990" ht="16.5" customHeight="1">
      <c r="E990" s="1"/>
      <c r="I990" s="1"/>
      <c r="J990" s="1"/>
      <c r="K990" s="1"/>
      <c r="L990" s="1"/>
      <c r="R990" s="1"/>
      <c r="S990" s="1"/>
    </row>
    <row r="991" ht="16.5" customHeight="1">
      <c r="E991" s="1"/>
      <c r="I991" s="1"/>
      <c r="J991" s="1"/>
      <c r="K991" s="1"/>
      <c r="L991" s="1"/>
      <c r="R991" s="1"/>
      <c r="S991" s="1"/>
    </row>
    <row r="992" ht="16.5" customHeight="1">
      <c r="E992" s="1"/>
      <c r="I992" s="1"/>
      <c r="J992" s="1"/>
      <c r="K992" s="1"/>
      <c r="L992" s="1"/>
      <c r="R992" s="1"/>
      <c r="S992" s="1"/>
    </row>
    <row r="993" ht="16.5" customHeight="1">
      <c r="E993" s="1"/>
      <c r="I993" s="1"/>
      <c r="J993" s="1"/>
      <c r="K993" s="1"/>
      <c r="L993" s="1"/>
      <c r="R993" s="1"/>
      <c r="S993" s="1"/>
    </row>
    <row r="994" ht="16.5" customHeight="1">
      <c r="E994" s="1"/>
      <c r="I994" s="1"/>
      <c r="J994" s="1"/>
      <c r="K994" s="1"/>
      <c r="L994" s="1"/>
      <c r="R994" s="1"/>
      <c r="S994" s="1"/>
    </row>
    <row r="995" ht="16.5" customHeight="1">
      <c r="E995" s="1"/>
      <c r="I995" s="1"/>
      <c r="J995" s="1"/>
      <c r="K995" s="1"/>
      <c r="L995" s="1"/>
      <c r="R995" s="1"/>
      <c r="S995" s="1"/>
    </row>
    <row r="996" ht="16.5" customHeight="1">
      <c r="E996" s="1"/>
      <c r="I996" s="1"/>
      <c r="J996" s="1"/>
      <c r="K996" s="1"/>
      <c r="L996" s="1"/>
      <c r="R996" s="1"/>
      <c r="S996" s="1"/>
    </row>
    <row r="997" ht="16.5" customHeight="1">
      <c r="E997" s="1"/>
      <c r="I997" s="1"/>
      <c r="J997" s="1"/>
      <c r="K997" s="1"/>
      <c r="L997" s="1"/>
      <c r="R997" s="1"/>
      <c r="S997" s="1"/>
    </row>
    <row r="998" ht="16.5" customHeight="1">
      <c r="E998" s="1"/>
      <c r="I998" s="1"/>
      <c r="J998" s="1"/>
      <c r="K998" s="1"/>
      <c r="L998" s="1"/>
      <c r="R998" s="1"/>
      <c r="S998" s="1"/>
    </row>
    <row r="999" ht="16.5" customHeight="1">
      <c r="E999" s="1"/>
      <c r="I999" s="1"/>
      <c r="J999" s="1"/>
      <c r="K999" s="1"/>
      <c r="L999" s="1"/>
      <c r="R999" s="1"/>
      <c r="S999" s="1"/>
    </row>
    <row r="1000" ht="16.5" customHeight="1">
      <c r="E1000" s="1"/>
      <c r="I1000" s="1"/>
      <c r="J1000" s="1"/>
      <c r="K1000" s="1"/>
      <c r="L1000" s="1"/>
      <c r="R1000" s="1"/>
      <c r="S1000" s="1"/>
    </row>
  </sheetData>
  <mergeCells count="46">
    <mergeCell ref="A14:D14"/>
    <mergeCell ref="A11:D11"/>
    <mergeCell ref="A12:V12"/>
    <mergeCell ref="A13:D13"/>
    <mergeCell ref="A10:V10"/>
    <mergeCell ref="A8:V8"/>
    <mergeCell ref="A15:V15"/>
    <mergeCell ref="A7:D7"/>
    <mergeCell ref="A9:D9"/>
    <mergeCell ref="A3:D3"/>
    <mergeCell ref="A4:D4"/>
    <mergeCell ref="A2:V2"/>
    <mergeCell ref="A5:V5"/>
    <mergeCell ref="A17:D17"/>
    <mergeCell ref="A18:D18"/>
    <mergeCell ref="A19:D19"/>
    <mergeCell ref="A20:D20"/>
    <mergeCell ref="A6:D6"/>
    <mergeCell ref="A16:D16"/>
    <mergeCell ref="A1:D1"/>
    <mergeCell ref="A38:D38"/>
    <mergeCell ref="A37:V37"/>
    <mergeCell ref="A41:V41"/>
    <mergeCell ref="A39:V39"/>
    <mergeCell ref="A35:V35"/>
    <mergeCell ref="A36:D36"/>
    <mergeCell ref="A45:D45"/>
    <mergeCell ref="A42:D42"/>
    <mergeCell ref="A43:D43"/>
    <mergeCell ref="A44:D44"/>
    <mergeCell ref="A40:D40"/>
    <mergeCell ref="A46:D46"/>
    <mergeCell ref="A26:D26"/>
    <mergeCell ref="A24:D24"/>
    <mergeCell ref="A22:D22"/>
    <mergeCell ref="A23:D23"/>
    <mergeCell ref="A21:V21"/>
    <mergeCell ref="A30:V30"/>
    <mergeCell ref="A25:V25"/>
    <mergeCell ref="A31:D31"/>
    <mergeCell ref="A34:D34"/>
    <mergeCell ref="A32:D32"/>
    <mergeCell ref="A33:D33"/>
    <mergeCell ref="A28:D28"/>
    <mergeCell ref="A29:D29"/>
    <mergeCell ref="A27:D2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274" t="s">
        <v>140</v>
      </c>
      <c r="B1" s="44"/>
      <c r="C1" s="98"/>
      <c r="D1" s="99" t="s">
        <v>324</v>
      </c>
      <c r="E1" s="99" t="s">
        <v>60</v>
      </c>
      <c r="F1" s="99" t="s">
        <v>61</v>
      </c>
      <c r="G1" s="99" t="s">
        <v>325</v>
      </c>
      <c r="H1" s="99" t="s">
        <v>113</v>
      </c>
      <c r="I1" s="99"/>
      <c r="J1" s="99" t="s">
        <v>326</v>
      </c>
      <c r="K1" s="103" t="s">
        <v>62</v>
      </c>
    </row>
    <row r="2" ht="16.5" customHeight="1">
      <c r="A2" s="277" t="s">
        <v>252</v>
      </c>
      <c r="B2" s="128"/>
      <c r="C2" s="128"/>
      <c r="D2" s="128"/>
      <c r="E2" s="128"/>
      <c r="F2" s="128"/>
      <c r="G2" s="128"/>
      <c r="H2" s="128"/>
      <c r="I2" s="128"/>
      <c r="J2" s="128"/>
      <c r="K2" s="130"/>
    </row>
    <row r="3" ht="16.5" customHeight="1">
      <c r="A3" s="127" t="s">
        <v>256</v>
      </c>
      <c r="B3" s="128"/>
      <c r="C3" s="76"/>
      <c r="D3" s="118">
        <v>1.0</v>
      </c>
      <c r="E3" s="120">
        <v>20.0</v>
      </c>
      <c r="F3" s="118">
        <v>1.0</v>
      </c>
      <c r="G3" s="118">
        <v>1.0</v>
      </c>
      <c r="H3" s="118">
        <v>3.0</v>
      </c>
      <c r="I3" s="118"/>
      <c r="J3" s="118">
        <v>0.0</v>
      </c>
      <c r="K3" s="233" t="s">
        <v>90</v>
      </c>
    </row>
    <row r="4" ht="16.5" customHeight="1">
      <c r="A4" s="133" t="s">
        <v>254</v>
      </c>
      <c r="B4" s="112"/>
      <c r="C4" s="113"/>
      <c r="D4" s="118">
        <v>2.0</v>
      </c>
      <c r="E4" s="120">
        <v>50.0</v>
      </c>
      <c r="F4" s="118">
        <v>2.5</v>
      </c>
      <c r="G4" s="118">
        <v>1.0</v>
      </c>
      <c r="H4" s="118">
        <v>5.0</v>
      </c>
      <c r="I4" s="118"/>
      <c r="J4" s="118">
        <v>0.0</v>
      </c>
      <c r="K4" s="233" t="s">
        <v>90</v>
      </c>
    </row>
    <row r="5" ht="16.5" customHeight="1">
      <c r="A5" s="280" t="s">
        <v>140</v>
      </c>
      <c r="B5" s="112"/>
      <c r="C5" s="112"/>
      <c r="D5" s="112"/>
      <c r="E5" s="112"/>
      <c r="F5" s="112"/>
      <c r="G5" s="112"/>
      <c r="H5" s="112"/>
      <c r="I5" s="112"/>
      <c r="J5" s="112"/>
      <c r="K5" s="135"/>
    </row>
    <row r="6" ht="16.5" customHeight="1">
      <c r="A6" s="127" t="s">
        <v>328</v>
      </c>
      <c r="B6" s="128"/>
      <c r="C6" s="76"/>
      <c r="D6" s="118">
        <v>1.0</v>
      </c>
      <c r="E6" s="120">
        <v>25.0</v>
      </c>
      <c r="F6" s="118">
        <v>1.0</v>
      </c>
      <c r="G6" s="118">
        <v>5.0</v>
      </c>
      <c r="H6" s="118">
        <v>20.0</v>
      </c>
      <c r="I6" s="118"/>
      <c r="J6" s="118">
        <v>4.0</v>
      </c>
      <c r="K6" s="233" t="s">
        <v>329</v>
      </c>
    </row>
    <row r="7" ht="16.5" customHeight="1">
      <c r="A7" s="127" t="s">
        <v>330</v>
      </c>
      <c r="B7" s="128"/>
      <c r="C7" s="76"/>
      <c r="D7" s="118">
        <v>1.0</v>
      </c>
      <c r="E7" s="120">
        <v>40.0</v>
      </c>
      <c r="F7" s="118">
        <v>4.0</v>
      </c>
      <c r="G7" s="118">
        <v>6.0</v>
      </c>
      <c r="H7" s="118">
        <v>30.0</v>
      </c>
      <c r="I7" s="118"/>
      <c r="J7" s="118">
        <v>4.0</v>
      </c>
      <c r="K7" s="233" t="s">
        <v>329</v>
      </c>
    </row>
    <row r="8" ht="16.5" customHeight="1">
      <c r="A8" s="133" t="s">
        <v>331</v>
      </c>
      <c r="B8" s="112"/>
      <c r="C8" s="113"/>
      <c r="D8" s="118">
        <v>2.0</v>
      </c>
      <c r="E8" s="120">
        <v>60.0</v>
      </c>
      <c r="F8" s="118">
        <v>7.5</v>
      </c>
      <c r="G8" s="118">
        <v>7.0</v>
      </c>
      <c r="H8" s="118">
        <v>40.0</v>
      </c>
      <c r="I8" s="118"/>
      <c r="J8" s="118">
        <v>4.0</v>
      </c>
      <c r="K8" s="233" t="s">
        <v>329</v>
      </c>
    </row>
    <row r="9" ht="17.25" customHeight="1">
      <c r="A9" s="214" t="s">
        <v>332</v>
      </c>
      <c r="B9" s="215"/>
      <c r="C9" s="89"/>
      <c r="D9" s="146">
        <v>3.0</v>
      </c>
      <c r="E9" s="282">
        <v>90.0</v>
      </c>
      <c r="F9" s="146">
        <v>12.5</v>
      </c>
      <c r="G9" s="146">
        <v>9.0</v>
      </c>
      <c r="H9" s="146">
        <v>60.0</v>
      </c>
      <c r="I9" s="146"/>
      <c r="J9" s="146">
        <v>4.0</v>
      </c>
      <c r="K9" s="272" t="s">
        <v>334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9">
    <mergeCell ref="A8:C8"/>
    <mergeCell ref="A9:C9"/>
    <mergeCell ref="A3:C3"/>
    <mergeCell ref="A1:C1"/>
    <mergeCell ref="A4:C4"/>
    <mergeCell ref="A2:K2"/>
    <mergeCell ref="A6:C6"/>
    <mergeCell ref="A5:K5"/>
    <mergeCell ref="A7:C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42" t="s">
        <v>340</v>
      </c>
      <c r="B1" s="44"/>
      <c r="C1" s="44"/>
      <c r="D1" s="44"/>
      <c r="E1" s="98"/>
      <c r="F1" s="289" t="s">
        <v>325</v>
      </c>
      <c r="G1" s="98"/>
      <c r="H1" s="289" t="s">
        <v>326</v>
      </c>
      <c r="I1" s="98"/>
      <c r="J1" s="99" t="s">
        <v>60</v>
      </c>
      <c r="K1" s="289" t="s">
        <v>61</v>
      </c>
      <c r="L1" s="98"/>
      <c r="M1" s="103" t="s">
        <v>62</v>
      </c>
    </row>
    <row r="2" ht="16.5" customHeight="1">
      <c r="A2" s="291" t="s">
        <v>335</v>
      </c>
      <c r="B2" s="241" t="s">
        <v>341</v>
      </c>
      <c r="C2" s="22"/>
      <c r="D2" s="22"/>
      <c r="E2" s="14"/>
      <c r="F2" s="129" t="s">
        <v>206</v>
      </c>
      <c r="G2" s="76"/>
      <c r="H2" s="294">
        <v>4.0</v>
      </c>
      <c r="I2" s="76"/>
      <c r="J2" s="118">
        <v>32.0</v>
      </c>
      <c r="K2" s="294">
        <v>0.0</v>
      </c>
      <c r="L2" s="76"/>
      <c r="M2" s="233"/>
    </row>
    <row r="3" ht="16.5" customHeight="1">
      <c r="A3" s="296" t="s">
        <v>335</v>
      </c>
      <c r="B3" s="298" t="s">
        <v>343</v>
      </c>
      <c r="C3" s="22"/>
      <c r="D3" s="22"/>
      <c r="E3" s="14"/>
      <c r="F3" s="300">
        <v>2.0</v>
      </c>
      <c r="G3" s="113"/>
      <c r="H3" s="301">
        <v>4.0</v>
      </c>
      <c r="I3" s="113"/>
      <c r="J3" s="302">
        <v>20.0</v>
      </c>
      <c r="K3" s="301">
        <v>0.2</v>
      </c>
      <c r="L3" s="113"/>
      <c r="M3" s="304"/>
    </row>
    <row r="4" ht="16.5" customHeight="1">
      <c r="A4" s="296" t="s">
        <v>336</v>
      </c>
      <c r="B4" s="298" t="s">
        <v>343</v>
      </c>
      <c r="C4" s="22"/>
      <c r="D4" s="22"/>
      <c r="E4" s="14"/>
      <c r="F4" s="300">
        <v>2.0</v>
      </c>
      <c r="G4" s="113"/>
      <c r="H4" s="301">
        <v>4.0</v>
      </c>
      <c r="I4" s="113"/>
      <c r="J4" s="302">
        <v>20.0</v>
      </c>
      <c r="K4" s="301">
        <v>0.2</v>
      </c>
      <c r="L4" s="113"/>
      <c r="M4" s="304"/>
    </row>
    <row r="5" ht="16.5" customHeight="1">
      <c r="A5" s="291" t="s">
        <v>335</v>
      </c>
      <c r="B5" s="241" t="s">
        <v>353</v>
      </c>
      <c r="C5" s="22"/>
      <c r="D5" s="22"/>
      <c r="E5" s="14"/>
      <c r="F5" s="134" t="s">
        <v>206</v>
      </c>
      <c r="G5" s="113"/>
      <c r="H5" s="273"/>
      <c r="I5" s="113"/>
      <c r="J5" s="118">
        <v>5.0</v>
      </c>
      <c r="K5" s="273">
        <v>0.0</v>
      </c>
      <c r="L5" s="113"/>
      <c r="M5" s="233"/>
    </row>
    <row r="6" ht="16.5" customHeight="1">
      <c r="A6" s="305" t="s">
        <v>335</v>
      </c>
      <c r="B6" s="307" t="s">
        <v>355</v>
      </c>
      <c r="C6" s="22"/>
      <c r="D6" s="22"/>
      <c r="E6" s="14"/>
      <c r="F6" s="309">
        <v>3.0</v>
      </c>
      <c r="G6" s="113"/>
      <c r="H6" s="310">
        <v>4.0</v>
      </c>
      <c r="I6" s="113"/>
      <c r="J6" s="311">
        <v>60.0</v>
      </c>
      <c r="K6" s="310">
        <v>2.5</v>
      </c>
      <c r="L6" s="113"/>
      <c r="M6" s="312"/>
    </row>
    <row r="7" ht="16.5" customHeight="1">
      <c r="A7" s="296" t="s">
        <v>335</v>
      </c>
      <c r="B7" s="298" t="s">
        <v>358</v>
      </c>
      <c r="C7" s="22"/>
      <c r="D7" s="22"/>
      <c r="E7" s="14"/>
      <c r="F7" s="300">
        <v>3.0</v>
      </c>
      <c r="G7" s="113"/>
      <c r="H7" s="301">
        <v>4.0</v>
      </c>
      <c r="I7" s="113"/>
      <c r="J7" s="302">
        <v>160.0</v>
      </c>
      <c r="K7" s="301">
        <v>3.7</v>
      </c>
      <c r="L7" s="113"/>
      <c r="M7" s="304"/>
    </row>
    <row r="8" ht="16.5" customHeight="1">
      <c r="A8" s="296" t="s">
        <v>336</v>
      </c>
      <c r="B8" s="298" t="s">
        <v>358</v>
      </c>
      <c r="C8" s="22"/>
      <c r="D8" s="22"/>
      <c r="E8" s="14"/>
      <c r="F8" s="300">
        <v>3.0</v>
      </c>
      <c r="G8" s="113"/>
      <c r="H8" s="301">
        <v>4.0</v>
      </c>
      <c r="I8" s="113"/>
      <c r="J8" s="302">
        <v>160.0</v>
      </c>
      <c r="K8" s="301">
        <v>3.7</v>
      </c>
      <c r="L8" s="113"/>
      <c r="M8" s="304"/>
    </row>
    <row r="9" ht="16.5" customHeight="1">
      <c r="A9" s="291" t="s">
        <v>335</v>
      </c>
      <c r="B9" s="241" t="s">
        <v>360</v>
      </c>
      <c r="C9" s="22"/>
      <c r="D9" s="22"/>
      <c r="E9" s="14"/>
      <c r="F9" s="134">
        <v>4.0</v>
      </c>
      <c r="G9" s="113"/>
      <c r="H9" s="273">
        <v>3.0</v>
      </c>
      <c r="I9" s="113"/>
      <c r="J9" s="118">
        <v>150.0</v>
      </c>
      <c r="K9" s="273">
        <v>3.0</v>
      </c>
      <c r="L9" s="113"/>
      <c r="M9" s="233"/>
    </row>
    <row r="10" ht="16.5" customHeight="1">
      <c r="A10" s="291" t="s">
        <v>336</v>
      </c>
      <c r="B10" s="241" t="s">
        <v>360</v>
      </c>
      <c r="C10" s="22"/>
      <c r="D10" s="22"/>
      <c r="E10" s="14"/>
      <c r="F10" s="134">
        <v>4.0</v>
      </c>
      <c r="G10" s="113"/>
      <c r="H10" s="273">
        <v>3.0</v>
      </c>
      <c r="I10" s="113"/>
      <c r="J10" s="118">
        <v>150.0</v>
      </c>
      <c r="K10" s="273">
        <v>3.0</v>
      </c>
      <c r="L10" s="113"/>
      <c r="M10" s="233"/>
    </row>
    <row r="11" ht="16.5" customHeight="1">
      <c r="A11" s="296" t="s">
        <v>335</v>
      </c>
      <c r="B11" s="298" t="s">
        <v>362</v>
      </c>
      <c r="C11" s="22"/>
      <c r="D11" s="22"/>
      <c r="E11" s="14"/>
      <c r="F11" s="300" t="s">
        <v>363</v>
      </c>
      <c r="G11" s="113"/>
      <c r="H11" s="301">
        <v>3.0</v>
      </c>
      <c r="I11" s="113"/>
      <c r="J11" s="302">
        <v>55.0</v>
      </c>
      <c r="K11" s="301">
        <v>2.0</v>
      </c>
      <c r="L11" s="113"/>
      <c r="M11" s="304" t="s">
        <v>219</v>
      </c>
    </row>
    <row r="12" ht="16.5" customHeight="1">
      <c r="A12" s="296" t="s">
        <v>346</v>
      </c>
      <c r="B12" s="298" t="s">
        <v>362</v>
      </c>
      <c r="C12" s="22"/>
      <c r="D12" s="22"/>
      <c r="E12" s="14"/>
      <c r="F12" s="300" t="s">
        <v>363</v>
      </c>
      <c r="G12" s="113"/>
      <c r="H12" s="301">
        <v>3.0</v>
      </c>
      <c r="I12" s="113"/>
      <c r="J12" s="302">
        <v>55.0</v>
      </c>
      <c r="K12" s="301">
        <v>2.0</v>
      </c>
      <c r="L12" s="113"/>
      <c r="M12" s="304" t="s">
        <v>219</v>
      </c>
    </row>
    <row r="13" ht="16.5" customHeight="1">
      <c r="A13" s="291" t="s">
        <v>335</v>
      </c>
      <c r="B13" s="241" t="s">
        <v>368</v>
      </c>
      <c r="C13" s="22"/>
      <c r="D13" s="22"/>
      <c r="E13" s="14"/>
      <c r="F13" s="134">
        <v>6.0</v>
      </c>
      <c r="G13" s="113"/>
      <c r="H13" s="273">
        <v>3.0</v>
      </c>
      <c r="I13" s="113"/>
      <c r="J13" s="118">
        <v>240.0</v>
      </c>
      <c r="K13" s="273">
        <v>5.0</v>
      </c>
      <c r="L13" s="113"/>
      <c r="M13" s="233" t="s">
        <v>255</v>
      </c>
    </row>
    <row r="14" ht="16.5" customHeight="1">
      <c r="A14" s="291" t="s">
        <v>336</v>
      </c>
      <c r="B14" s="241" t="s">
        <v>368</v>
      </c>
      <c r="C14" s="22"/>
      <c r="D14" s="22"/>
      <c r="E14" s="14"/>
      <c r="F14" s="134">
        <v>6.0</v>
      </c>
      <c r="G14" s="113"/>
      <c r="H14" s="273">
        <v>3.0</v>
      </c>
      <c r="I14" s="113"/>
      <c r="J14" s="118">
        <v>240.0</v>
      </c>
      <c r="K14" s="273">
        <v>5.0</v>
      </c>
      <c r="L14" s="113"/>
      <c r="M14" s="233" t="s">
        <v>255</v>
      </c>
    </row>
    <row r="15" ht="16.5" customHeight="1">
      <c r="A15" s="296" t="s">
        <v>335</v>
      </c>
      <c r="B15" s="298" t="s">
        <v>372</v>
      </c>
      <c r="C15" s="22"/>
      <c r="D15" s="22"/>
      <c r="E15" s="14"/>
      <c r="F15" s="300">
        <v>7.0</v>
      </c>
      <c r="G15" s="113"/>
      <c r="H15" s="301">
        <v>3.0</v>
      </c>
      <c r="I15" s="113"/>
      <c r="J15" s="302">
        <v>340.0</v>
      </c>
      <c r="K15" s="301">
        <v>5.0</v>
      </c>
      <c r="L15" s="113"/>
      <c r="M15" s="304" t="s">
        <v>255</v>
      </c>
    </row>
    <row r="16" ht="16.5" customHeight="1">
      <c r="A16" s="296" t="s">
        <v>336</v>
      </c>
      <c r="B16" s="298" t="s">
        <v>372</v>
      </c>
      <c r="C16" s="22"/>
      <c r="D16" s="22"/>
      <c r="E16" s="14"/>
      <c r="F16" s="300">
        <v>7.0</v>
      </c>
      <c r="G16" s="113"/>
      <c r="H16" s="301">
        <v>3.0</v>
      </c>
      <c r="I16" s="113"/>
      <c r="J16" s="302">
        <v>340.0</v>
      </c>
      <c r="K16" s="301">
        <v>5.0</v>
      </c>
      <c r="L16" s="113"/>
      <c r="M16" s="304" t="s">
        <v>255</v>
      </c>
    </row>
    <row r="17" ht="16.5" customHeight="1">
      <c r="A17" s="296" t="s">
        <v>346</v>
      </c>
      <c r="B17" s="298" t="s">
        <v>372</v>
      </c>
      <c r="C17" s="22"/>
      <c r="D17" s="22"/>
      <c r="E17" s="14"/>
      <c r="F17" s="300">
        <v>7.0</v>
      </c>
      <c r="G17" s="113"/>
      <c r="H17" s="301">
        <v>3.0</v>
      </c>
      <c r="I17" s="113"/>
      <c r="J17" s="302">
        <v>340.0</v>
      </c>
      <c r="K17" s="301">
        <v>5.0</v>
      </c>
      <c r="L17" s="113"/>
      <c r="M17" s="304" t="s">
        <v>255</v>
      </c>
    </row>
    <row r="18" ht="16.5" customHeight="1">
      <c r="A18" s="291" t="s">
        <v>336</v>
      </c>
      <c r="B18" s="241" t="s">
        <v>374</v>
      </c>
      <c r="C18" s="22"/>
      <c r="D18" s="22"/>
      <c r="E18" s="14"/>
      <c r="F18" s="134">
        <v>4.0</v>
      </c>
      <c r="G18" s="113"/>
      <c r="H18" s="273">
        <v>3.0</v>
      </c>
      <c r="I18" s="113"/>
      <c r="J18" s="118">
        <v>100.0</v>
      </c>
      <c r="K18" s="273">
        <v>1.0</v>
      </c>
      <c r="L18" s="113"/>
      <c r="M18" s="233"/>
    </row>
    <row r="19" ht="16.5" customHeight="1">
      <c r="A19" s="296" t="s">
        <v>335</v>
      </c>
      <c r="B19" s="298" t="s">
        <v>378</v>
      </c>
      <c r="C19" s="22"/>
      <c r="D19" s="22"/>
      <c r="E19" s="14"/>
      <c r="F19" s="300">
        <v>4.0</v>
      </c>
      <c r="G19" s="113"/>
      <c r="H19" s="301">
        <v>4.0</v>
      </c>
      <c r="I19" s="113"/>
      <c r="J19" s="302">
        <v>100.0</v>
      </c>
      <c r="K19" s="301">
        <v>2.5</v>
      </c>
      <c r="L19" s="113"/>
      <c r="M19" s="304"/>
    </row>
    <row r="20" ht="16.5" customHeight="1">
      <c r="A20" s="291" t="s">
        <v>344</v>
      </c>
      <c r="B20" s="241" t="s">
        <v>381</v>
      </c>
      <c r="C20" s="22"/>
      <c r="D20" s="22"/>
      <c r="E20" s="14"/>
      <c r="F20" s="134" t="s">
        <v>206</v>
      </c>
      <c r="G20" s="113"/>
      <c r="H20" s="273"/>
      <c r="I20" s="113"/>
      <c r="J20" s="118">
        <v>25.0</v>
      </c>
      <c r="K20" s="273">
        <v>1.0</v>
      </c>
      <c r="L20" s="113"/>
      <c r="M20" s="233" t="s">
        <v>90</v>
      </c>
    </row>
    <row r="21" ht="16.5" customHeight="1">
      <c r="A21" s="296" t="s">
        <v>345</v>
      </c>
      <c r="B21" s="298" t="s">
        <v>382</v>
      </c>
      <c r="C21" s="22"/>
      <c r="D21" s="22"/>
      <c r="E21" s="14"/>
      <c r="F21" s="300" t="s">
        <v>206</v>
      </c>
      <c r="G21" s="113"/>
      <c r="H21" s="301"/>
      <c r="I21" s="113"/>
      <c r="J21" s="302">
        <v>10.0</v>
      </c>
      <c r="K21" s="301">
        <v>0.0</v>
      </c>
      <c r="L21" s="113"/>
      <c r="M21" s="304" t="s">
        <v>90</v>
      </c>
    </row>
    <row r="22" ht="16.5" customHeight="1">
      <c r="A22" s="291" t="s">
        <v>344</v>
      </c>
      <c r="B22" s="241" t="s">
        <v>384</v>
      </c>
      <c r="C22" s="22"/>
      <c r="D22" s="22"/>
      <c r="E22" s="14"/>
      <c r="F22" s="134">
        <v>2.0</v>
      </c>
      <c r="G22" s="113"/>
      <c r="H22" s="273">
        <v>4.0</v>
      </c>
      <c r="I22" s="113"/>
      <c r="J22" s="118">
        <v>100.0</v>
      </c>
      <c r="K22" s="273">
        <v>5.0</v>
      </c>
      <c r="L22" s="113"/>
      <c r="M22" s="233"/>
    </row>
    <row r="23" ht="16.5" customHeight="1">
      <c r="A23" s="291" t="s">
        <v>345</v>
      </c>
      <c r="B23" s="241" t="s">
        <v>384</v>
      </c>
      <c r="C23" s="22"/>
      <c r="D23" s="22"/>
      <c r="E23" s="14"/>
      <c r="F23" s="134">
        <v>2.0</v>
      </c>
      <c r="G23" s="113"/>
      <c r="H23" s="273">
        <v>4.0</v>
      </c>
      <c r="I23" s="113"/>
      <c r="J23" s="118">
        <v>100.0</v>
      </c>
      <c r="K23" s="273">
        <v>5.0</v>
      </c>
      <c r="L23" s="113"/>
      <c r="M23" s="233"/>
    </row>
    <row r="24" ht="16.5" customHeight="1">
      <c r="A24" s="296" t="s">
        <v>364</v>
      </c>
      <c r="B24" s="298" t="s">
        <v>387</v>
      </c>
      <c r="C24" s="22"/>
      <c r="D24" s="22"/>
      <c r="E24" s="14"/>
      <c r="F24" s="300" t="s">
        <v>206</v>
      </c>
      <c r="G24" s="113"/>
      <c r="H24" s="301"/>
      <c r="I24" s="113"/>
      <c r="J24" s="302">
        <v>50.0</v>
      </c>
      <c r="K24" s="301">
        <v>2.0</v>
      </c>
      <c r="L24" s="113"/>
      <c r="M24" s="304" t="s">
        <v>90</v>
      </c>
    </row>
    <row r="25" ht="16.5" customHeight="1">
      <c r="A25" s="296" t="s">
        <v>344</v>
      </c>
      <c r="B25" s="298" t="s">
        <v>387</v>
      </c>
      <c r="C25" s="22"/>
      <c r="D25" s="22"/>
      <c r="E25" s="14"/>
      <c r="F25" s="300" t="s">
        <v>206</v>
      </c>
      <c r="G25" s="113"/>
      <c r="H25" s="301"/>
      <c r="I25" s="113"/>
      <c r="J25" s="302">
        <v>50.0</v>
      </c>
      <c r="K25" s="301">
        <v>2.0</v>
      </c>
      <c r="L25" s="113"/>
      <c r="M25" s="304" t="s">
        <v>90</v>
      </c>
    </row>
    <row r="26" ht="16.5" customHeight="1">
      <c r="A26" s="291" t="s">
        <v>344</v>
      </c>
      <c r="B26" s="241" t="s">
        <v>389</v>
      </c>
      <c r="C26" s="22"/>
      <c r="D26" s="22"/>
      <c r="E26" s="14"/>
      <c r="F26" s="134" t="s">
        <v>206</v>
      </c>
      <c r="G26" s="113"/>
      <c r="H26" s="273"/>
      <c r="I26" s="113"/>
      <c r="J26" s="118">
        <v>30.0</v>
      </c>
      <c r="K26" s="273">
        <v>3.0</v>
      </c>
      <c r="L26" s="113"/>
      <c r="M26" s="233" t="s">
        <v>90</v>
      </c>
    </row>
    <row r="27" ht="16.5" customHeight="1">
      <c r="A27" s="291" t="s">
        <v>345</v>
      </c>
      <c r="B27" s="241" t="s">
        <v>389</v>
      </c>
      <c r="C27" s="22"/>
      <c r="D27" s="22"/>
      <c r="E27" s="14"/>
      <c r="F27" s="134" t="s">
        <v>206</v>
      </c>
      <c r="G27" s="113"/>
      <c r="H27" s="273"/>
      <c r="I27" s="113"/>
      <c r="J27" s="118">
        <v>30.0</v>
      </c>
      <c r="K27" s="273">
        <v>3.0</v>
      </c>
      <c r="L27" s="113"/>
      <c r="M27" s="233" t="s">
        <v>90</v>
      </c>
    </row>
    <row r="28" ht="16.5" customHeight="1">
      <c r="A28" s="296" t="s">
        <v>344</v>
      </c>
      <c r="B28" s="298" t="s">
        <v>392</v>
      </c>
      <c r="C28" s="22"/>
      <c r="D28" s="22"/>
      <c r="E28" s="14"/>
      <c r="F28" s="300">
        <v>5.0</v>
      </c>
      <c r="G28" s="113"/>
      <c r="H28" s="301">
        <v>3.0</v>
      </c>
      <c r="I28" s="113"/>
      <c r="J28" s="302">
        <v>1300.0</v>
      </c>
      <c r="K28" s="301">
        <v>20.0</v>
      </c>
      <c r="L28" s="113"/>
      <c r="M28" s="304"/>
    </row>
    <row r="29" ht="16.5" customHeight="1">
      <c r="A29" s="296" t="s">
        <v>345</v>
      </c>
      <c r="B29" s="298" t="s">
        <v>392</v>
      </c>
      <c r="C29" s="22"/>
      <c r="D29" s="22"/>
      <c r="E29" s="14"/>
      <c r="F29" s="300">
        <v>5.0</v>
      </c>
      <c r="G29" s="113"/>
      <c r="H29" s="301">
        <v>3.0</v>
      </c>
      <c r="I29" s="113"/>
      <c r="J29" s="302">
        <v>1300.0</v>
      </c>
      <c r="K29" s="301">
        <v>20.0</v>
      </c>
      <c r="L29" s="113"/>
      <c r="M29" s="304"/>
    </row>
    <row r="30" ht="16.5" customHeight="1">
      <c r="A30" s="291" t="s">
        <v>344</v>
      </c>
      <c r="B30" s="241" t="s">
        <v>396</v>
      </c>
      <c r="C30" s="22"/>
      <c r="D30" s="22"/>
      <c r="E30" s="14"/>
      <c r="F30" s="134" t="s">
        <v>398</v>
      </c>
      <c r="G30" s="113"/>
      <c r="H30" s="273">
        <v>3.0</v>
      </c>
      <c r="I30" s="113"/>
      <c r="J30" s="118">
        <v>400.0</v>
      </c>
      <c r="K30" s="273">
        <v>10.0</v>
      </c>
      <c r="L30" s="113"/>
      <c r="M30" s="233" t="s">
        <v>128</v>
      </c>
    </row>
    <row r="31" ht="16.5" customHeight="1">
      <c r="A31" s="296" t="s">
        <v>344</v>
      </c>
      <c r="B31" s="298" t="s">
        <v>400</v>
      </c>
      <c r="C31" s="22"/>
      <c r="D31" s="22"/>
      <c r="E31" s="14"/>
      <c r="F31" s="300">
        <v>3.0</v>
      </c>
      <c r="G31" s="113"/>
      <c r="H31" s="301">
        <v>4.0</v>
      </c>
      <c r="I31" s="113"/>
      <c r="J31" s="302">
        <v>150.0</v>
      </c>
      <c r="K31" s="301">
        <v>7.5</v>
      </c>
      <c r="L31" s="113"/>
      <c r="M31" s="304"/>
    </row>
    <row r="32" ht="16.5" customHeight="1">
      <c r="A32" s="291" t="s">
        <v>344</v>
      </c>
      <c r="B32" s="241" t="s">
        <v>402</v>
      </c>
      <c r="C32" s="22"/>
      <c r="D32" s="22"/>
      <c r="E32" s="14"/>
      <c r="F32" s="134">
        <v>5.0</v>
      </c>
      <c r="G32" s="113"/>
      <c r="H32" s="273">
        <v>3.0</v>
      </c>
      <c r="I32" s="113"/>
      <c r="J32" s="118">
        <v>680.0</v>
      </c>
      <c r="K32" s="273">
        <v>13.0</v>
      </c>
      <c r="L32" s="113"/>
      <c r="M32" s="233"/>
    </row>
    <row r="33" ht="16.5" customHeight="1">
      <c r="A33" s="296" t="s">
        <v>344</v>
      </c>
      <c r="B33" s="298" t="s">
        <v>405</v>
      </c>
      <c r="C33" s="22"/>
      <c r="D33" s="22"/>
      <c r="E33" s="14"/>
      <c r="F33" s="300" t="s">
        <v>363</v>
      </c>
      <c r="G33" s="113"/>
      <c r="H33" s="301">
        <v>4.0</v>
      </c>
      <c r="I33" s="113"/>
      <c r="J33" s="302">
        <v>150.0</v>
      </c>
      <c r="K33" s="301">
        <v>8.0</v>
      </c>
      <c r="L33" s="113"/>
      <c r="M33" s="304" t="s">
        <v>409</v>
      </c>
    </row>
    <row r="34" ht="16.5" customHeight="1">
      <c r="A34" s="291" t="s">
        <v>344</v>
      </c>
      <c r="B34" s="241" t="s">
        <v>410</v>
      </c>
      <c r="C34" s="22"/>
      <c r="D34" s="22"/>
      <c r="E34" s="14"/>
      <c r="F34" s="134" t="s">
        <v>363</v>
      </c>
      <c r="G34" s="113"/>
      <c r="H34" s="273">
        <v>3.0</v>
      </c>
      <c r="I34" s="113"/>
      <c r="J34" s="118">
        <v>230.0</v>
      </c>
      <c r="K34" s="273">
        <v>12.5</v>
      </c>
      <c r="L34" s="113"/>
      <c r="M34" s="233" t="s">
        <v>219</v>
      </c>
    </row>
    <row r="35" ht="16.5" customHeight="1">
      <c r="A35" s="291" t="s">
        <v>345</v>
      </c>
      <c r="B35" s="241" t="s">
        <v>410</v>
      </c>
      <c r="C35" s="22"/>
      <c r="D35" s="22"/>
      <c r="E35" s="14"/>
      <c r="F35" s="134" t="s">
        <v>363</v>
      </c>
      <c r="G35" s="113"/>
      <c r="H35" s="273">
        <v>3.0</v>
      </c>
      <c r="I35" s="113"/>
      <c r="J35" s="118">
        <v>230.0</v>
      </c>
      <c r="K35" s="273">
        <v>12.5</v>
      </c>
      <c r="L35" s="113"/>
      <c r="M35" s="233" t="s">
        <v>219</v>
      </c>
    </row>
    <row r="36" ht="16.5" customHeight="1">
      <c r="A36" s="296" t="s">
        <v>344</v>
      </c>
      <c r="B36" s="298" t="s">
        <v>415</v>
      </c>
      <c r="C36" s="22"/>
      <c r="D36" s="22"/>
      <c r="E36" s="14"/>
      <c r="F36" s="300">
        <v>4.0</v>
      </c>
      <c r="G36" s="113"/>
      <c r="H36" s="301">
        <v>3.0</v>
      </c>
      <c r="I36" s="113"/>
      <c r="J36" s="302">
        <v>420.0</v>
      </c>
      <c r="K36" s="301">
        <v>17.5</v>
      </c>
      <c r="L36" s="113"/>
      <c r="M36" s="304"/>
    </row>
    <row r="37" ht="16.5" customHeight="1">
      <c r="A37" s="296" t="s">
        <v>345</v>
      </c>
      <c r="B37" s="298" t="s">
        <v>415</v>
      </c>
      <c r="C37" s="22"/>
      <c r="D37" s="22"/>
      <c r="E37" s="14"/>
      <c r="F37" s="300">
        <v>4.0</v>
      </c>
      <c r="G37" s="113"/>
      <c r="H37" s="301">
        <v>3.0</v>
      </c>
      <c r="I37" s="113"/>
      <c r="J37" s="302">
        <v>420.0</v>
      </c>
      <c r="K37" s="301">
        <v>17.5</v>
      </c>
      <c r="L37" s="113"/>
      <c r="M37" s="304"/>
    </row>
    <row r="38" ht="16.5" customHeight="1">
      <c r="A38" s="291" t="s">
        <v>344</v>
      </c>
      <c r="B38" s="241" t="s">
        <v>418</v>
      </c>
      <c r="C38" s="22"/>
      <c r="D38" s="22"/>
      <c r="E38" s="14"/>
      <c r="F38" s="134">
        <v>7.0</v>
      </c>
      <c r="G38" s="113"/>
      <c r="H38" s="273">
        <v>3.0</v>
      </c>
      <c r="I38" s="113"/>
      <c r="J38" s="118">
        <v>2300.0</v>
      </c>
      <c r="K38" s="273">
        <v>22.5</v>
      </c>
      <c r="L38" s="113"/>
      <c r="M38" s="233"/>
    </row>
    <row r="39" ht="16.5" customHeight="1">
      <c r="A39" s="291" t="s">
        <v>345</v>
      </c>
      <c r="B39" s="241" t="s">
        <v>418</v>
      </c>
      <c r="C39" s="22"/>
      <c r="D39" s="22"/>
      <c r="E39" s="14"/>
      <c r="F39" s="134">
        <v>7.0</v>
      </c>
      <c r="G39" s="113"/>
      <c r="H39" s="273">
        <v>3.0</v>
      </c>
      <c r="I39" s="113"/>
      <c r="J39" s="118">
        <v>2300.0</v>
      </c>
      <c r="K39" s="273">
        <v>22.5</v>
      </c>
      <c r="L39" s="113"/>
      <c r="M39" s="233"/>
    </row>
    <row r="40" ht="16.5" customHeight="1">
      <c r="A40" s="296" t="s">
        <v>344</v>
      </c>
      <c r="B40" s="298" t="s">
        <v>424</v>
      </c>
      <c r="C40" s="22"/>
      <c r="D40" s="22"/>
      <c r="E40" s="14"/>
      <c r="F40" s="300">
        <v>6.0</v>
      </c>
      <c r="G40" s="113"/>
      <c r="H40" s="301">
        <v>3.0</v>
      </c>
      <c r="I40" s="113"/>
      <c r="J40" s="302">
        <v>1300.0</v>
      </c>
      <c r="K40" s="301">
        <v>17.5</v>
      </c>
      <c r="L40" s="113"/>
      <c r="M40" s="304"/>
    </row>
    <row r="41" ht="16.5" customHeight="1">
      <c r="A41" s="296" t="s">
        <v>345</v>
      </c>
      <c r="B41" s="298" t="s">
        <v>424</v>
      </c>
      <c r="C41" s="22"/>
      <c r="D41" s="22"/>
      <c r="E41" s="14"/>
      <c r="F41" s="300">
        <v>6.0</v>
      </c>
      <c r="G41" s="113"/>
      <c r="H41" s="301">
        <v>3.0</v>
      </c>
      <c r="I41" s="113"/>
      <c r="J41" s="302">
        <v>1300.0</v>
      </c>
      <c r="K41" s="301">
        <v>17.5</v>
      </c>
      <c r="L41" s="113"/>
      <c r="M41" s="304"/>
    </row>
    <row r="42" ht="16.5" customHeight="1">
      <c r="A42" s="291" t="s">
        <v>344</v>
      </c>
      <c r="B42" s="241" t="s">
        <v>426</v>
      </c>
      <c r="C42" s="22"/>
      <c r="D42" s="22"/>
      <c r="E42" s="14"/>
      <c r="F42" s="134" t="s">
        <v>427</v>
      </c>
      <c r="G42" s="113"/>
      <c r="H42" s="273">
        <v>3.0</v>
      </c>
      <c r="I42" s="113"/>
      <c r="J42" s="118">
        <v>500.0</v>
      </c>
      <c r="K42" s="273">
        <v>9.0</v>
      </c>
      <c r="L42" s="113"/>
      <c r="M42" s="233" t="s">
        <v>128</v>
      </c>
    </row>
    <row r="43" ht="16.5" customHeight="1">
      <c r="A43" s="296" t="s">
        <v>344</v>
      </c>
      <c r="B43" s="298" t="s">
        <v>430</v>
      </c>
      <c r="C43" s="22"/>
      <c r="D43" s="22"/>
      <c r="E43" s="14"/>
      <c r="F43" s="300" t="s">
        <v>431</v>
      </c>
      <c r="G43" s="113"/>
      <c r="H43" s="301">
        <v>3.0</v>
      </c>
      <c r="I43" s="113"/>
      <c r="J43" s="302">
        <v>520.0</v>
      </c>
      <c r="K43" s="301">
        <v>22.0</v>
      </c>
      <c r="L43" s="113"/>
      <c r="M43" s="304" t="s">
        <v>219</v>
      </c>
    </row>
    <row r="44" ht="16.5" customHeight="1">
      <c r="A44" s="296" t="s">
        <v>345</v>
      </c>
      <c r="B44" s="298" t="s">
        <v>430</v>
      </c>
      <c r="C44" s="22"/>
      <c r="D44" s="22"/>
      <c r="E44" s="14"/>
      <c r="F44" s="300" t="s">
        <v>431</v>
      </c>
      <c r="G44" s="113"/>
      <c r="H44" s="301">
        <v>3.0</v>
      </c>
      <c r="I44" s="113"/>
      <c r="J44" s="302">
        <v>520.0</v>
      </c>
      <c r="K44" s="301">
        <v>22.0</v>
      </c>
      <c r="L44" s="113"/>
      <c r="M44" s="304" t="s">
        <v>219</v>
      </c>
    </row>
    <row r="45" ht="16.5" customHeight="1">
      <c r="A45" s="291" t="s">
        <v>344</v>
      </c>
      <c r="B45" s="241" t="s">
        <v>435</v>
      </c>
      <c r="C45" s="22"/>
      <c r="D45" s="22"/>
      <c r="E45" s="14"/>
      <c r="F45" s="134">
        <v>5.0</v>
      </c>
      <c r="G45" s="113"/>
      <c r="H45" s="273">
        <v>3.0</v>
      </c>
      <c r="I45" s="113"/>
      <c r="J45" s="118">
        <v>900.0</v>
      </c>
      <c r="K45" s="273">
        <v>15.0</v>
      </c>
      <c r="L45" s="113"/>
      <c r="M45" s="233"/>
    </row>
    <row r="46" ht="16.5" customHeight="1">
      <c r="A46" s="291" t="s">
        <v>345</v>
      </c>
      <c r="B46" s="241" t="s">
        <v>435</v>
      </c>
      <c r="C46" s="22"/>
      <c r="D46" s="22"/>
      <c r="E46" s="14"/>
      <c r="F46" s="134">
        <v>5.0</v>
      </c>
      <c r="G46" s="113"/>
      <c r="H46" s="273">
        <v>3.0</v>
      </c>
      <c r="I46" s="113"/>
      <c r="J46" s="118">
        <v>900.0</v>
      </c>
      <c r="K46" s="273">
        <v>15.0</v>
      </c>
      <c r="L46" s="113"/>
      <c r="M46" s="233"/>
    </row>
    <row r="47" ht="16.5" customHeight="1">
      <c r="A47" s="296" t="s">
        <v>344</v>
      </c>
      <c r="B47" s="298" t="s">
        <v>441</v>
      </c>
      <c r="C47" s="22"/>
      <c r="D47" s="22"/>
      <c r="E47" s="14"/>
      <c r="F47" s="300" t="s">
        <v>442</v>
      </c>
      <c r="G47" s="113"/>
      <c r="H47" s="301">
        <v>4.0</v>
      </c>
      <c r="I47" s="113"/>
      <c r="J47" s="302">
        <v>210.0</v>
      </c>
      <c r="K47" s="301">
        <v>8.0</v>
      </c>
      <c r="L47" s="113"/>
      <c r="M47" s="304"/>
    </row>
    <row r="48" ht="16.5" customHeight="1">
      <c r="A48" s="296" t="s">
        <v>345</v>
      </c>
      <c r="B48" s="298" t="s">
        <v>441</v>
      </c>
      <c r="C48" s="22"/>
      <c r="D48" s="22"/>
      <c r="E48" s="14"/>
      <c r="F48" s="300" t="s">
        <v>442</v>
      </c>
      <c r="G48" s="113"/>
      <c r="H48" s="301">
        <v>4.0</v>
      </c>
      <c r="I48" s="113"/>
      <c r="J48" s="302">
        <v>210.0</v>
      </c>
      <c r="K48" s="301">
        <v>8.0</v>
      </c>
      <c r="L48" s="113"/>
      <c r="M48" s="304"/>
    </row>
    <row r="49" ht="16.5" customHeight="1">
      <c r="A49" s="296" t="s">
        <v>364</v>
      </c>
      <c r="B49" s="298" t="s">
        <v>441</v>
      </c>
      <c r="C49" s="22"/>
      <c r="D49" s="22"/>
      <c r="E49" s="14"/>
      <c r="F49" s="300" t="s">
        <v>442</v>
      </c>
      <c r="G49" s="113"/>
      <c r="H49" s="301">
        <v>4.0</v>
      </c>
      <c r="I49" s="113"/>
      <c r="J49" s="302">
        <v>210.0</v>
      </c>
      <c r="K49" s="301">
        <v>8.0</v>
      </c>
      <c r="L49" s="113"/>
      <c r="M49" s="304"/>
    </row>
    <row r="50" ht="16.5" customHeight="1">
      <c r="A50" s="296" t="s">
        <v>365</v>
      </c>
      <c r="B50" s="298" t="s">
        <v>441</v>
      </c>
      <c r="C50" s="22"/>
      <c r="D50" s="22"/>
      <c r="E50" s="14"/>
      <c r="F50" s="300" t="s">
        <v>442</v>
      </c>
      <c r="G50" s="113"/>
      <c r="H50" s="301">
        <v>4.0</v>
      </c>
      <c r="I50" s="113"/>
      <c r="J50" s="302">
        <v>210.0</v>
      </c>
      <c r="K50" s="301">
        <v>8.0</v>
      </c>
      <c r="L50" s="113"/>
      <c r="M50" s="304"/>
    </row>
    <row r="51" ht="16.5" customHeight="1">
      <c r="A51" s="291" t="s">
        <v>365</v>
      </c>
      <c r="B51" s="241" t="s">
        <v>446</v>
      </c>
      <c r="C51" s="22"/>
      <c r="D51" s="22"/>
      <c r="E51" s="14"/>
      <c r="F51" s="134" t="s">
        <v>206</v>
      </c>
      <c r="G51" s="113"/>
      <c r="H51" s="273"/>
      <c r="I51" s="113"/>
      <c r="J51" s="118">
        <v>40.0</v>
      </c>
      <c r="K51" s="273">
        <v>1.0</v>
      </c>
      <c r="L51" s="113"/>
      <c r="M51" s="233" t="s">
        <v>90</v>
      </c>
    </row>
    <row r="52" ht="16.5" customHeight="1">
      <c r="A52" s="296" t="s">
        <v>365</v>
      </c>
      <c r="B52" s="298" t="s">
        <v>448</v>
      </c>
      <c r="C52" s="22"/>
      <c r="D52" s="22"/>
      <c r="E52" s="14"/>
      <c r="F52" s="300">
        <v>2.0</v>
      </c>
      <c r="G52" s="113"/>
      <c r="H52" s="301">
        <v>4.0</v>
      </c>
      <c r="I52" s="113"/>
      <c r="J52" s="302">
        <v>60.0</v>
      </c>
      <c r="K52" s="301">
        <v>2.0</v>
      </c>
      <c r="L52" s="113"/>
      <c r="M52" s="304"/>
    </row>
    <row r="53" ht="16.5" customHeight="1">
      <c r="A53" s="291" t="s">
        <v>365</v>
      </c>
      <c r="B53" s="241" t="s">
        <v>450</v>
      </c>
      <c r="C53" s="22"/>
      <c r="D53" s="22"/>
      <c r="E53" s="14"/>
      <c r="F53" s="134" t="s">
        <v>206</v>
      </c>
      <c r="G53" s="113"/>
      <c r="H53" s="273"/>
      <c r="I53" s="113"/>
      <c r="J53" s="118">
        <v>40.0</v>
      </c>
      <c r="K53" s="273">
        <v>1.5</v>
      </c>
      <c r="L53" s="113"/>
      <c r="M53" s="233" t="s">
        <v>90</v>
      </c>
    </row>
    <row r="54" ht="16.5" customHeight="1">
      <c r="A54" s="291" t="s">
        <v>345</v>
      </c>
      <c r="B54" s="241" t="s">
        <v>450</v>
      </c>
      <c r="C54" s="22"/>
      <c r="D54" s="22"/>
      <c r="E54" s="14"/>
      <c r="F54" s="134" t="s">
        <v>206</v>
      </c>
      <c r="G54" s="113"/>
      <c r="H54" s="273"/>
      <c r="I54" s="113"/>
      <c r="J54" s="118">
        <v>40.0</v>
      </c>
      <c r="K54" s="273">
        <v>1.5</v>
      </c>
      <c r="L54" s="113"/>
      <c r="M54" s="233" t="s">
        <v>90</v>
      </c>
    </row>
    <row r="55" ht="16.5" customHeight="1">
      <c r="A55" s="296" t="s">
        <v>364</v>
      </c>
      <c r="B55" s="298" t="s">
        <v>453</v>
      </c>
      <c r="C55" s="22"/>
      <c r="D55" s="22"/>
      <c r="E55" s="14"/>
      <c r="F55" s="300">
        <v>2.0</v>
      </c>
      <c r="G55" s="113"/>
      <c r="H55" s="301">
        <v>4.0</v>
      </c>
      <c r="I55" s="113"/>
      <c r="J55" s="302">
        <v>50.0</v>
      </c>
      <c r="K55" s="301">
        <v>1.0</v>
      </c>
      <c r="L55" s="113"/>
      <c r="M55" s="304"/>
    </row>
    <row r="56" ht="16.5" customHeight="1">
      <c r="A56" s="291" t="s">
        <v>365</v>
      </c>
      <c r="B56" s="241" t="s">
        <v>454</v>
      </c>
      <c r="C56" s="22"/>
      <c r="D56" s="22"/>
      <c r="E56" s="14"/>
      <c r="F56" s="134" t="s">
        <v>456</v>
      </c>
      <c r="G56" s="113"/>
      <c r="H56" s="273"/>
      <c r="I56" s="113"/>
      <c r="J56" s="118">
        <v>60.0</v>
      </c>
      <c r="K56" s="273">
        <v>2.0</v>
      </c>
      <c r="L56" s="113"/>
      <c r="M56" s="233" t="s">
        <v>219</v>
      </c>
    </row>
    <row r="57" ht="16.5" customHeight="1">
      <c r="A57" s="291" t="s">
        <v>345</v>
      </c>
      <c r="B57" s="241" t="s">
        <v>454</v>
      </c>
      <c r="C57" s="22"/>
      <c r="D57" s="22"/>
      <c r="E57" s="14"/>
      <c r="F57" s="134" t="s">
        <v>456</v>
      </c>
      <c r="G57" s="113"/>
      <c r="H57" s="273"/>
      <c r="I57" s="113"/>
      <c r="J57" s="118">
        <v>60.0</v>
      </c>
      <c r="K57" s="273">
        <v>2.0</v>
      </c>
      <c r="L57" s="113"/>
      <c r="M57" s="233" t="s">
        <v>219</v>
      </c>
    </row>
    <row r="58" ht="16.5" customHeight="1">
      <c r="A58" s="296" t="s">
        <v>364</v>
      </c>
      <c r="B58" s="298" t="s">
        <v>458</v>
      </c>
      <c r="C58" s="22"/>
      <c r="D58" s="22"/>
      <c r="E58" s="14"/>
      <c r="F58" s="300" t="s">
        <v>206</v>
      </c>
      <c r="G58" s="113"/>
      <c r="H58" s="301"/>
      <c r="I58" s="113"/>
      <c r="J58" s="302">
        <v>20.0</v>
      </c>
      <c r="K58" s="301">
        <v>1.0</v>
      </c>
      <c r="L58" s="113"/>
      <c r="M58" s="304" t="s">
        <v>90</v>
      </c>
    </row>
    <row r="59" ht="16.5" customHeight="1">
      <c r="A59" s="291" t="s">
        <v>365</v>
      </c>
      <c r="B59" s="241" t="s">
        <v>460</v>
      </c>
      <c r="C59" s="22"/>
      <c r="D59" s="22"/>
      <c r="E59" s="14"/>
      <c r="F59" s="134">
        <v>3.0</v>
      </c>
      <c r="G59" s="113"/>
      <c r="H59" s="273">
        <v>4.0</v>
      </c>
      <c r="I59" s="113"/>
      <c r="J59" s="118">
        <v>270.0</v>
      </c>
      <c r="K59" s="273">
        <v>8.5</v>
      </c>
      <c r="L59" s="113"/>
      <c r="M59" s="233"/>
    </row>
    <row r="60" ht="16.5" customHeight="1">
      <c r="A60" s="296" t="s">
        <v>364</v>
      </c>
      <c r="B60" s="298" t="s">
        <v>461</v>
      </c>
      <c r="C60" s="22"/>
      <c r="D60" s="22"/>
      <c r="E60" s="14"/>
      <c r="F60" s="300">
        <v>3.0</v>
      </c>
      <c r="G60" s="113"/>
      <c r="H60" s="301">
        <v>4.0</v>
      </c>
      <c r="I60" s="113"/>
      <c r="J60" s="302">
        <v>180.0</v>
      </c>
      <c r="K60" s="301">
        <v>4.5</v>
      </c>
      <c r="L60" s="113"/>
      <c r="M60" s="304"/>
    </row>
    <row r="61" ht="16.5" customHeight="1">
      <c r="A61" s="291" t="s">
        <v>365</v>
      </c>
      <c r="B61" s="241" t="s">
        <v>462</v>
      </c>
      <c r="C61" s="22"/>
      <c r="D61" s="22"/>
      <c r="E61" s="14"/>
      <c r="F61" s="134" t="s">
        <v>363</v>
      </c>
      <c r="G61" s="113"/>
      <c r="H61" s="273">
        <v>3.0</v>
      </c>
      <c r="I61" s="113"/>
      <c r="J61" s="118">
        <v>110.0</v>
      </c>
      <c r="K61" s="273">
        <v>7.5</v>
      </c>
      <c r="L61" s="113"/>
      <c r="M61" s="233" t="s">
        <v>219</v>
      </c>
    </row>
    <row r="62" ht="16.5" customHeight="1">
      <c r="A62" s="296" t="s">
        <v>364</v>
      </c>
      <c r="B62" s="298" t="s">
        <v>464</v>
      </c>
      <c r="C62" s="22"/>
      <c r="D62" s="22"/>
      <c r="E62" s="14"/>
      <c r="F62" s="300" t="s">
        <v>363</v>
      </c>
      <c r="G62" s="113"/>
      <c r="H62" s="301">
        <v>3.0</v>
      </c>
      <c r="I62" s="113"/>
      <c r="J62" s="302">
        <v>70.0</v>
      </c>
      <c r="K62" s="301">
        <v>4.5</v>
      </c>
      <c r="L62" s="113"/>
      <c r="M62" s="304" t="s">
        <v>219</v>
      </c>
    </row>
    <row r="63" ht="16.5" customHeight="1">
      <c r="A63" s="291" t="s">
        <v>365</v>
      </c>
      <c r="B63" s="241" t="s">
        <v>466</v>
      </c>
      <c r="C63" s="22"/>
      <c r="D63" s="22"/>
      <c r="E63" s="14"/>
      <c r="F63" s="134">
        <v>4.0</v>
      </c>
      <c r="G63" s="113"/>
      <c r="H63" s="273">
        <v>3.0</v>
      </c>
      <c r="I63" s="113"/>
      <c r="J63" s="118">
        <v>250.0</v>
      </c>
      <c r="K63" s="273">
        <v>10.5</v>
      </c>
      <c r="L63" s="113"/>
      <c r="M63" s="233"/>
    </row>
    <row r="64" ht="16.5" customHeight="1">
      <c r="A64" s="296" t="s">
        <v>364</v>
      </c>
      <c r="B64" s="298" t="s">
        <v>467</v>
      </c>
      <c r="C64" s="22"/>
      <c r="D64" s="22"/>
      <c r="E64" s="14"/>
      <c r="F64" s="300">
        <v>4.0</v>
      </c>
      <c r="G64" s="113"/>
      <c r="H64" s="301">
        <v>3.0</v>
      </c>
      <c r="I64" s="113"/>
      <c r="J64" s="302">
        <v>210.0</v>
      </c>
      <c r="K64" s="301">
        <v>7.0</v>
      </c>
      <c r="L64" s="113"/>
      <c r="M64" s="304"/>
    </row>
    <row r="65" ht="16.5" customHeight="1">
      <c r="A65" s="291" t="s">
        <v>365</v>
      </c>
      <c r="B65" s="241" t="s">
        <v>468</v>
      </c>
      <c r="C65" s="22"/>
      <c r="D65" s="22"/>
      <c r="E65" s="14"/>
      <c r="F65" s="134">
        <v>7.0</v>
      </c>
      <c r="G65" s="113"/>
      <c r="H65" s="273">
        <v>3.0</v>
      </c>
      <c r="I65" s="113"/>
      <c r="J65" s="118">
        <v>1600.0</v>
      </c>
      <c r="K65" s="273">
        <v>12.5</v>
      </c>
      <c r="L65" s="113"/>
      <c r="M65" s="233"/>
    </row>
    <row r="66" ht="16.5" customHeight="1">
      <c r="A66" s="296" t="s">
        <v>364</v>
      </c>
      <c r="B66" s="298" t="s">
        <v>469</v>
      </c>
      <c r="C66" s="22"/>
      <c r="D66" s="22"/>
      <c r="E66" s="14"/>
      <c r="F66" s="300">
        <v>7.0</v>
      </c>
      <c r="G66" s="113"/>
      <c r="H66" s="301">
        <v>3.0</v>
      </c>
      <c r="I66" s="113"/>
      <c r="J66" s="302">
        <v>1500.0</v>
      </c>
      <c r="K66" s="301">
        <v>10.0</v>
      </c>
      <c r="L66" s="113"/>
      <c r="M66" s="304"/>
    </row>
    <row r="67" ht="16.5" customHeight="1">
      <c r="A67" s="291" t="s">
        <v>365</v>
      </c>
      <c r="B67" s="241" t="s">
        <v>471</v>
      </c>
      <c r="C67" s="22"/>
      <c r="D67" s="22"/>
      <c r="E67" s="14"/>
      <c r="F67" s="134">
        <v>6.0</v>
      </c>
      <c r="G67" s="113"/>
      <c r="H67" s="273">
        <v>3.0</v>
      </c>
      <c r="I67" s="113"/>
      <c r="J67" s="118">
        <v>1100.0</v>
      </c>
      <c r="K67" s="273">
        <v>10.0</v>
      </c>
      <c r="L67" s="113"/>
      <c r="M67" s="233"/>
    </row>
    <row r="68" ht="16.5" customHeight="1">
      <c r="A68" s="296" t="s">
        <v>364</v>
      </c>
      <c r="B68" s="298" t="s">
        <v>473</v>
      </c>
      <c r="C68" s="22"/>
      <c r="D68" s="22"/>
      <c r="E68" s="14"/>
      <c r="F68" s="300">
        <v>6.0</v>
      </c>
      <c r="G68" s="113"/>
      <c r="H68" s="301">
        <v>3.0</v>
      </c>
      <c r="I68" s="113"/>
      <c r="J68" s="302">
        <v>1000.0</v>
      </c>
      <c r="K68" s="301">
        <v>7.5</v>
      </c>
      <c r="L68" s="113"/>
      <c r="M68" s="304"/>
    </row>
    <row r="69" ht="16.5" customHeight="1">
      <c r="A69" s="291" t="s">
        <v>366</v>
      </c>
      <c r="B69" s="241" t="s">
        <v>474</v>
      </c>
      <c r="C69" s="22"/>
      <c r="D69" s="22"/>
      <c r="E69" s="14"/>
      <c r="F69" s="134" t="s">
        <v>442</v>
      </c>
      <c r="G69" s="113"/>
      <c r="H69" s="273"/>
      <c r="I69" s="113"/>
      <c r="J69" s="118">
        <v>30.0</v>
      </c>
      <c r="K69" s="273">
        <v>0.0</v>
      </c>
      <c r="L69" s="113"/>
      <c r="M69" s="233"/>
    </row>
    <row r="70" ht="16.5" customHeight="1">
      <c r="A70" s="296" t="s">
        <v>366</v>
      </c>
      <c r="B70" s="298" t="s">
        <v>475</v>
      </c>
      <c r="C70" s="22"/>
      <c r="D70" s="22"/>
      <c r="E70" s="14"/>
      <c r="F70" s="300" t="s">
        <v>206</v>
      </c>
      <c r="G70" s="113"/>
      <c r="H70" s="301"/>
      <c r="I70" s="113"/>
      <c r="J70" s="302">
        <v>15.0</v>
      </c>
      <c r="K70" s="301">
        <v>0.0</v>
      </c>
      <c r="L70" s="113"/>
      <c r="M70" s="304" t="s">
        <v>90</v>
      </c>
    </row>
    <row r="71" ht="16.5" customHeight="1">
      <c r="A71" s="291" t="s">
        <v>366</v>
      </c>
      <c r="B71" s="241" t="s">
        <v>477</v>
      </c>
      <c r="C71" s="22"/>
      <c r="D71" s="22"/>
      <c r="E71" s="14"/>
      <c r="F71" s="134">
        <v>4.0</v>
      </c>
      <c r="G71" s="113"/>
      <c r="H71" s="273">
        <v>4.0</v>
      </c>
      <c r="I71" s="113"/>
      <c r="J71" s="118">
        <v>100.0</v>
      </c>
      <c r="K71" s="273">
        <v>1.0</v>
      </c>
      <c r="L71" s="113"/>
      <c r="M71" s="233"/>
    </row>
    <row r="72" ht="16.5" customHeight="1">
      <c r="A72" s="296" t="s">
        <v>366</v>
      </c>
      <c r="B72" s="298" t="s">
        <v>478</v>
      </c>
      <c r="C72" s="22"/>
      <c r="D72" s="22"/>
      <c r="E72" s="14"/>
      <c r="F72" s="300">
        <v>5.0</v>
      </c>
      <c r="G72" s="113"/>
      <c r="H72" s="301">
        <v>3.0</v>
      </c>
      <c r="I72" s="113"/>
      <c r="J72" s="302">
        <v>250.0</v>
      </c>
      <c r="K72" s="301">
        <v>1.2</v>
      </c>
      <c r="L72" s="113"/>
      <c r="M72" s="304"/>
    </row>
    <row r="73" ht="16.5" customHeight="1">
      <c r="A73" s="291" t="s">
        <v>367</v>
      </c>
      <c r="B73" s="241" t="s">
        <v>479</v>
      </c>
      <c r="C73" s="22"/>
      <c r="D73" s="22"/>
      <c r="E73" s="14"/>
      <c r="F73" s="134">
        <v>0.0</v>
      </c>
      <c r="G73" s="113"/>
      <c r="H73" s="273"/>
      <c r="I73" s="113"/>
      <c r="J73" s="118">
        <v>25.0</v>
      </c>
      <c r="K73" s="273">
        <v>0.2</v>
      </c>
      <c r="L73" s="113"/>
      <c r="M73" s="233" t="s">
        <v>482</v>
      </c>
    </row>
    <row r="74" ht="16.5" customHeight="1">
      <c r="A74" s="296" t="s">
        <v>367</v>
      </c>
      <c r="B74" s="298" t="s">
        <v>483</v>
      </c>
      <c r="C74" s="22"/>
      <c r="D74" s="22"/>
      <c r="E74" s="14"/>
      <c r="F74" s="300" t="s">
        <v>206</v>
      </c>
      <c r="G74" s="113"/>
      <c r="H74" s="301"/>
      <c r="I74" s="113"/>
      <c r="J74" s="302">
        <v>40.0</v>
      </c>
      <c r="K74" s="301">
        <v>1.0</v>
      </c>
      <c r="L74" s="113"/>
      <c r="M74" s="304" t="s">
        <v>90</v>
      </c>
    </row>
    <row r="75" ht="16.5" customHeight="1">
      <c r="A75" s="291" t="s">
        <v>367</v>
      </c>
      <c r="B75" s="241" t="s">
        <v>484</v>
      </c>
      <c r="C75" s="22"/>
      <c r="D75" s="22"/>
      <c r="E75" s="14"/>
      <c r="F75" s="134" t="s">
        <v>442</v>
      </c>
      <c r="G75" s="113"/>
      <c r="H75" s="273"/>
      <c r="I75" s="113"/>
      <c r="J75" s="118">
        <v>80.0</v>
      </c>
      <c r="K75" s="273">
        <v>1.5</v>
      </c>
      <c r="L75" s="113"/>
      <c r="M75" s="233" t="s">
        <v>90</v>
      </c>
    </row>
    <row r="76" ht="17.25" customHeight="1">
      <c r="A76" s="342" t="s">
        <v>367</v>
      </c>
      <c r="B76" s="344" t="s">
        <v>485</v>
      </c>
      <c r="C76" s="145"/>
      <c r="D76" s="145"/>
      <c r="E76" s="104"/>
      <c r="F76" s="346">
        <v>4.0</v>
      </c>
      <c r="G76" s="89"/>
      <c r="H76" s="348">
        <v>3.0</v>
      </c>
      <c r="I76" s="89"/>
      <c r="J76" s="350">
        <v>150.0</v>
      </c>
      <c r="K76" s="348">
        <v>3.5</v>
      </c>
      <c r="L76" s="89"/>
      <c r="M76" s="351"/>
    </row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04">
    <mergeCell ref="F56:G56"/>
    <mergeCell ref="H56:I56"/>
    <mergeCell ref="F57:G57"/>
    <mergeCell ref="F41:G41"/>
    <mergeCell ref="F42:G42"/>
    <mergeCell ref="H41:I41"/>
    <mergeCell ref="H42:I42"/>
    <mergeCell ref="F43:G43"/>
    <mergeCell ref="F44:G44"/>
    <mergeCell ref="F61:G61"/>
    <mergeCell ref="F60:G60"/>
    <mergeCell ref="H61:I61"/>
    <mergeCell ref="H60:I60"/>
    <mergeCell ref="F47:G47"/>
    <mergeCell ref="F48:G48"/>
    <mergeCell ref="H50:I50"/>
    <mergeCell ref="H49:I49"/>
    <mergeCell ref="F46:G46"/>
    <mergeCell ref="F45:G45"/>
    <mergeCell ref="H46:I46"/>
    <mergeCell ref="H45:I45"/>
    <mergeCell ref="F63:G63"/>
    <mergeCell ref="F64:G64"/>
    <mergeCell ref="H64:I64"/>
    <mergeCell ref="H62:I62"/>
    <mergeCell ref="H63:I63"/>
    <mergeCell ref="B66:E66"/>
    <mergeCell ref="F66:G66"/>
    <mergeCell ref="H65:I65"/>
    <mergeCell ref="H66:I66"/>
    <mergeCell ref="H67:I67"/>
    <mergeCell ref="F67:G67"/>
    <mergeCell ref="B67:E67"/>
    <mergeCell ref="B64:E64"/>
    <mergeCell ref="B63:E63"/>
    <mergeCell ref="B65:E65"/>
    <mergeCell ref="F65:G65"/>
    <mergeCell ref="B47:E47"/>
    <mergeCell ref="B48:E48"/>
    <mergeCell ref="B53:E53"/>
    <mergeCell ref="B52:E52"/>
    <mergeCell ref="F49:G49"/>
    <mergeCell ref="B49:E49"/>
    <mergeCell ref="B55:E55"/>
    <mergeCell ref="F50:G50"/>
    <mergeCell ref="B50:E50"/>
    <mergeCell ref="B54:E54"/>
    <mergeCell ref="F55:G55"/>
    <mergeCell ref="B51:E51"/>
    <mergeCell ref="B69:E69"/>
    <mergeCell ref="B68:E68"/>
    <mergeCell ref="F69:G69"/>
    <mergeCell ref="B75:E75"/>
    <mergeCell ref="B74:E74"/>
    <mergeCell ref="B76:E76"/>
    <mergeCell ref="B72:E72"/>
    <mergeCell ref="B73:E73"/>
    <mergeCell ref="B70:E70"/>
    <mergeCell ref="B71:E71"/>
    <mergeCell ref="H68:I68"/>
    <mergeCell ref="H57:I57"/>
    <mergeCell ref="H75:I75"/>
    <mergeCell ref="H74:I74"/>
    <mergeCell ref="F68:G68"/>
    <mergeCell ref="F40:G40"/>
    <mergeCell ref="F75:G75"/>
    <mergeCell ref="H71:I71"/>
    <mergeCell ref="F51:G51"/>
    <mergeCell ref="H48:I48"/>
    <mergeCell ref="H55:I55"/>
    <mergeCell ref="H51:I51"/>
    <mergeCell ref="H54:I54"/>
    <mergeCell ref="H53:I53"/>
    <mergeCell ref="H52:I52"/>
    <mergeCell ref="F73:G73"/>
    <mergeCell ref="F74:G74"/>
    <mergeCell ref="H73:I73"/>
    <mergeCell ref="H72:I72"/>
    <mergeCell ref="F70:G70"/>
    <mergeCell ref="F72:G72"/>
    <mergeCell ref="F71:G71"/>
    <mergeCell ref="F62:G62"/>
    <mergeCell ref="H59:I59"/>
    <mergeCell ref="F59:G59"/>
    <mergeCell ref="H58:I58"/>
    <mergeCell ref="F58:G58"/>
    <mergeCell ref="F52:G52"/>
    <mergeCell ref="F54:G54"/>
    <mergeCell ref="F53:G53"/>
    <mergeCell ref="H38:I38"/>
    <mergeCell ref="H40:I40"/>
    <mergeCell ref="F38:G38"/>
    <mergeCell ref="F37:G37"/>
    <mergeCell ref="F39:G39"/>
    <mergeCell ref="B33:E33"/>
    <mergeCell ref="H39:I39"/>
    <mergeCell ref="B37:E37"/>
    <mergeCell ref="B42:E42"/>
    <mergeCell ref="B43:E43"/>
    <mergeCell ref="B41:E41"/>
    <mergeCell ref="B40:E40"/>
    <mergeCell ref="B38:E38"/>
    <mergeCell ref="B39:E39"/>
    <mergeCell ref="H33:I33"/>
    <mergeCell ref="H32:I32"/>
    <mergeCell ref="H47:I47"/>
    <mergeCell ref="H44:I44"/>
    <mergeCell ref="H43:I43"/>
    <mergeCell ref="H35:I35"/>
    <mergeCell ref="H34:I34"/>
    <mergeCell ref="H15:I15"/>
    <mergeCell ref="H13:I13"/>
    <mergeCell ref="H14:I14"/>
    <mergeCell ref="H10:I10"/>
    <mergeCell ref="H12:I12"/>
    <mergeCell ref="H11:I11"/>
    <mergeCell ref="B18:E18"/>
    <mergeCell ref="B17:E17"/>
    <mergeCell ref="H27:I27"/>
    <mergeCell ref="H28:I28"/>
    <mergeCell ref="H16:I16"/>
    <mergeCell ref="F18:G18"/>
    <mergeCell ref="F17:G17"/>
    <mergeCell ref="H18:I18"/>
    <mergeCell ref="H17:I17"/>
    <mergeCell ref="B56:E56"/>
    <mergeCell ref="B59:E59"/>
    <mergeCell ref="B58:E58"/>
    <mergeCell ref="B57:E57"/>
    <mergeCell ref="B60:E60"/>
    <mergeCell ref="B61:E61"/>
    <mergeCell ref="B62:E62"/>
    <mergeCell ref="F76:G76"/>
    <mergeCell ref="H76:I76"/>
    <mergeCell ref="H69:I69"/>
    <mergeCell ref="H70:I70"/>
    <mergeCell ref="B46:E46"/>
    <mergeCell ref="B45:E45"/>
    <mergeCell ref="B44:E44"/>
    <mergeCell ref="K5:L5"/>
    <mergeCell ref="K19:L19"/>
    <mergeCell ref="K11:L11"/>
    <mergeCell ref="K64:L64"/>
    <mergeCell ref="K61:L61"/>
    <mergeCell ref="K62:L62"/>
    <mergeCell ref="K39:L39"/>
    <mergeCell ref="K40:L40"/>
    <mergeCell ref="K45:L45"/>
    <mergeCell ref="K43:L43"/>
    <mergeCell ref="K44:L44"/>
    <mergeCell ref="K41:L41"/>
    <mergeCell ref="K36:L36"/>
    <mergeCell ref="K75:L75"/>
    <mergeCell ref="K1:L1"/>
    <mergeCell ref="K2:L2"/>
    <mergeCell ref="K76:L76"/>
    <mergeCell ref="K52:L52"/>
    <mergeCell ref="K22:L22"/>
    <mergeCell ref="K42:L42"/>
    <mergeCell ref="K23:L23"/>
    <mergeCell ref="K26:L26"/>
    <mergeCell ref="K70:L70"/>
    <mergeCell ref="K65:L65"/>
    <mergeCell ref="K66:L66"/>
    <mergeCell ref="K69:L69"/>
    <mergeCell ref="K67:L67"/>
    <mergeCell ref="K68:L68"/>
    <mergeCell ref="K50:L50"/>
    <mergeCell ref="K46:L46"/>
    <mergeCell ref="K47:L47"/>
    <mergeCell ref="K48:L48"/>
    <mergeCell ref="K49:L49"/>
    <mergeCell ref="K12:L12"/>
    <mergeCell ref="K10:L10"/>
    <mergeCell ref="K6:L6"/>
    <mergeCell ref="K18:L18"/>
    <mergeCell ref="K13:L13"/>
    <mergeCell ref="K14:L14"/>
    <mergeCell ref="K15:L15"/>
    <mergeCell ref="K16:L16"/>
    <mergeCell ref="K17:L17"/>
    <mergeCell ref="K60:L60"/>
    <mergeCell ref="K57:L57"/>
    <mergeCell ref="K58:L58"/>
    <mergeCell ref="K59:L59"/>
    <mergeCell ref="K56:L56"/>
    <mergeCell ref="K63:L63"/>
    <mergeCell ref="F36:G36"/>
    <mergeCell ref="F35:G35"/>
    <mergeCell ref="H31:I31"/>
    <mergeCell ref="F31:G31"/>
    <mergeCell ref="H30:I30"/>
    <mergeCell ref="H29:I29"/>
    <mergeCell ref="F32:G32"/>
    <mergeCell ref="B32:E32"/>
    <mergeCell ref="B27:E27"/>
    <mergeCell ref="B29:E29"/>
    <mergeCell ref="B30:E30"/>
    <mergeCell ref="B28:E28"/>
    <mergeCell ref="F28:G28"/>
    <mergeCell ref="F27:G27"/>
    <mergeCell ref="F29:G29"/>
    <mergeCell ref="F30:G30"/>
    <mergeCell ref="H36:I36"/>
    <mergeCell ref="H37:I37"/>
    <mergeCell ref="K33:L33"/>
    <mergeCell ref="K31:L31"/>
    <mergeCell ref="K32:L32"/>
    <mergeCell ref="B36:E36"/>
    <mergeCell ref="F34:G34"/>
    <mergeCell ref="B34:E34"/>
    <mergeCell ref="K37:L37"/>
    <mergeCell ref="B31:E31"/>
    <mergeCell ref="F33:G33"/>
    <mergeCell ref="B35:E35"/>
    <mergeCell ref="B24:E24"/>
    <mergeCell ref="B25:E25"/>
    <mergeCell ref="H26:I26"/>
    <mergeCell ref="B20:E20"/>
    <mergeCell ref="B21:E21"/>
    <mergeCell ref="B19:E19"/>
    <mergeCell ref="H21:I21"/>
    <mergeCell ref="H22:I22"/>
    <mergeCell ref="F21:G21"/>
    <mergeCell ref="B23:E23"/>
    <mergeCell ref="H23:I23"/>
    <mergeCell ref="F23:G23"/>
    <mergeCell ref="B22:E22"/>
    <mergeCell ref="F22:G22"/>
    <mergeCell ref="H20:I20"/>
    <mergeCell ref="H19:I19"/>
    <mergeCell ref="F24:G24"/>
    <mergeCell ref="F25:G25"/>
    <mergeCell ref="F19:G19"/>
    <mergeCell ref="F20:G20"/>
    <mergeCell ref="B26:E26"/>
    <mergeCell ref="F26:G26"/>
    <mergeCell ref="H24:I24"/>
    <mergeCell ref="H25:I25"/>
    <mergeCell ref="F5:G5"/>
    <mergeCell ref="H5:I5"/>
    <mergeCell ref="H7:I7"/>
    <mergeCell ref="K7:L7"/>
    <mergeCell ref="K8:L8"/>
    <mergeCell ref="K9:L9"/>
    <mergeCell ref="K4:L4"/>
    <mergeCell ref="B9:E9"/>
    <mergeCell ref="B7:E7"/>
    <mergeCell ref="B8:E8"/>
    <mergeCell ref="H8:I8"/>
    <mergeCell ref="B5:E5"/>
    <mergeCell ref="B6:E6"/>
    <mergeCell ref="F8:G8"/>
    <mergeCell ref="F7:G7"/>
    <mergeCell ref="F9:G9"/>
    <mergeCell ref="H9:I9"/>
    <mergeCell ref="H6:I6"/>
    <mergeCell ref="F6:G6"/>
    <mergeCell ref="B2:E2"/>
    <mergeCell ref="F2:G2"/>
    <mergeCell ref="K3:L3"/>
    <mergeCell ref="F3:G3"/>
    <mergeCell ref="H1:I1"/>
    <mergeCell ref="H2:I2"/>
    <mergeCell ref="H3:I3"/>
    <mergeCell ref="H4:I4"/>
    <mergeCell ref="F1:G1"/>
    <mergeCell ref="A1:E1"/>
    <mergeCell ref="B3:E3"/>
    <mergeCell ref="B4:E4"/>
    <mergeCell ref="F4:G4"/>
    <mergeCell ref="F10:G10"/>
    <mergeCell ref="B10:E10"/>
    <mergeCell ref="B12:E12"/>
    <mergeCell ref="B13:E13"/>
    <mergeCell ref="B15:E15"/>
    <mergeCell ref="B16:E16"/>
    <mergeCell ref="F16:G16"/>
    <mergeCell ref="F15:G15"/>
    <mergeCell ref="F13:G13"/>
    <mergeCell ref="F12:G12"/>
    <mergeCell ref="F11:G11"/>
    <mergeCell ref="F14:G14"/>
    <mergeCell ref="B11:E11"/>
    <mergeCell ref="B14:E14"/>
    <mergeCell ref="K72:L72"/>
    <mergeCell ref="K73:L73"/>
    <mergeCell ref="K74:L74"/>
    <mergeCell ref="K71:L71"/>
    <mergeCell ref="K38:L38"/>
    <mergeCell ref="K27:L27"/>
    <mergeCell ref="K28:L28"/>
    <mergeCell ref="K29:L29"/>
    <mergeCell ref="K30:L30"/>
    <mergeCell ref="K34:L34"/>
    <mergeCell ref="K35:L35"/>
    <mergeCell ref="K25:L25"/>
    <mergeCell ref="K24:L24"/>
    <mergeCell ref="K20:L20"/>
    <mergeCell ref="K21:L21"/>
    <mergeCell ref="K51:L51"/>
    <mergeCell ref="K53:L53"/>
    <mergeCell ref="K55:L55"/>
    <mergeCell ref="K54:L5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5.5"/>
    <col customWidth="1" min="2" max="12" width="6.63"/>
    <col customWidth="1" min="13" max="13" width="3.0"/>
    <col customWidth="1" min="14" max="14" width="3.88"/>
    <col customWidth="1" min="15" max="15" width="2.88"/>
    <col customWidth="1" min="16" max="16" width="5.0"/>
    <col customWidth="1" min="17" max="26" width="6.63"/>
  </cols>
  <sheetData>
    <row r="1" ht="16.5" customHeight="1">
      <c r="A1" s="320" t="s">
        <v>55</v>
      </c>
      <c r="B1" s="320" t="s">
        <v>88</v>
      </c>
      <c r="C1" s="320" t="s">
        <v>92</v>
      </c>
      <c r="D1" s="1"/>
      <c r="E1" s="1"/>
      <c r="F1" s="3" t="s">
        <v>350</v>
      </c>
      <c r="G1" s="3" t="s">
        <v>375</v>
      </c>
      <c r="H1" s="3" t="s">
        <v>371</v>
      </c>
      <c r="I1" s="3" t="s">
        <v>376</v>
      </c>
      <c r="J1" s="3" t="s">
        <v>377</v>
      </c>
      <c r="K1" s="87" t="s">
        <v>357</v>
      </c>
      <c r="L1" s="1"/>
      <c r="M1" s="320" t="s">
        <v>88</v>
      </c>
      <c r="O1" s="320" t="s">
        <v>92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320">
        <v>1.0</v>
      </c>
      <c r="B2" s="320" t="s">
        <v>379</v>
      </c>
      <c r="C2" s="320" t="s">
        <v>380</v>
      </c>
      <c r="D2" s="1"/>
      <c r="E2" s="1"/>
      <c r="F2" s="3">
        <v>-3.0</v>
      </c>
      <c r="G2" s="1"/>
      <c r="H2" s="1"/>
      <c r="I2" s="1"/>
      <c r="J2" s="3">
        <v>1.0</v>
      </c>
      <c r="K2" s="2">
        <f t="shared" ref="K2:K105" si="1">J2*3</f>
        <v>3</v>
      </c>
      <c r="L2" s="1"/>
      <c r="M2" s="3" t="str">
        <f t="shared" ref="M2:M90" si="2">LEFT(B2,2)</f>
        <v>1d</v>
      </c>
      <c r="N2" s="321" t="str">
        <f t="shared" ref="N2:N90" si="3">IF(RIGHT(B2,2)=LEFT(B2,2),0,RIGHT(B2,2))</f>
        <v>-6</v>
      </c>
      <c r="O2" s="3" t="str">
        <f t="shared" ref="O2:O70" si="4">LEFT(C2,2)</f>
        <v>1d</v>
      </c>
      <c r="P2" s="321" t="str">
        <f t="shared" ref="P2:P70" si="5">IF(RIGHT(C2,2)=LEFT(C2,2),0,RIGHT(C2,2))</f>
        <v>-5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320">
        <v>2.0</v>
      </c>
      <c r="B3" s="320" t="s">
        <v>379</v>
      </c>
      <c r="C3" s="320" t="s">
        <v>380</v>
      </c>
      <c r="D3" s="1"/>
      <c r="E3" s="1"/>
      <c r="F3" s="3">
        <f t="shared" ref="F3:F105" si="6">F2+1</f>
        <v>-2</v>
      </c>
      <c r="G3" s="1"/>
      <c r="H3" s="1"/>
      <c r="I3" s="3">
        <v>1.0</v>
      </c>
      <c r="J3" s="3">
        <v>2.0</v>
      </c>
      <c r="K3" s="2">
        <f t="shared" si="1"/>
        <v>6</v>
      </c>
      <c r="L3" s="1"/>
      <c r="M3" s="3" t="str">
        <f t="shared" si="2"/>
        <v>1d</v>
      </c>
      <c r="N3" s="321" t="str">
        <f t="shared" si="3"/>
        <v>-6</v>
      </c>
      <c r="O3" s="3" t="str">
        <f t="shared" si="4"/>
        <v>1d</v>
      </c>
      <c r="P3" s="321" t="str">
        <f t="shared" si="5"/>
        <v>-5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320">
        <v>3.0</v>
      </c>
      <c r="B4" s="320" t="s">
        <v>380</v>
      </c>
      <c r="C4" s="320" t="s">
        <v>385</v>
      </c>
      <c r="D4" s="1"/>
      <c r="E4" s="1"/>
      <c r="F4" s="3">
        <f t="shared" si="6"/>
        <v>-1</v>
      </c>
      <c r="G4" s="1"/>
      <c r="H4" s="3">
        <v>1.0</v>
      </c>
      <c r="I4" s="3">
        <v>2.0</v>
      </c>
      <c r="J4" s="3">
        <v>4.0</v>
      </c>
      <c r="K4" s="2">
        <f t="shared" si="1"/>
        <v>12</v>
      </c>
      <c r="L4" s="1"/>
      <c r="M4" s="3" t="str">
        <f t="shared" si="2"/>
        <v>1d</v>
      </c>
      <c r="N4" s="321" t="str">
        <f t="shared" si="3"/>
        <v>-5</v>
      </c>
      <c r="O4" s="3" t="str">
        <f t="shared" si="4"/>
        <v>1d</v>
      </c>
      <c r="P4" s="321" t="str">
        <f t="shared" si="5"/>
        <v>-4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320">
        <v>4.0</v>
      </c>
      <c r="B5" s="320" t="s">
        <v>380</v>
      </c>
      <c r="C5" s="320" t="s">
        <v>385</v>
      </c>
      <c r="D5" s="1"/>
      <c r="E5" s="1"/>
      <c r="F5" s="3">
        <f t="shared" si="6"/>
        <v>0</v>
      </c>
      <c r="G5" s="3">
        <v>1.0</v>
      </c>
      <c r="H5" s="3">
        <v>2.0</v>
      </c>
      <c r="I5" s="3">
        <v>4.0</v>
      </c>
      <c r="J5" s="3">
        <f>J4 +4</f>
        <v>8</v>
      </c>
      <c r="K5" s="2">
        <f t="shared" si="1"/>
        <v>24</v>
      </c>
      <c r="L5" s="1"/>
      <c r="M5" s="3" t="str">
        <f t="shared" si="2"/>
        <v>1d</v>
      </c>
      <c r="N5" s="321" t="str">
        <f t="shared" si="3"/>
        <v>-5</v>
      </c>
      <c r="O5" s="3" t="str">
        <f t="shared" si="4"/>
        <v>1d</v>
      </c>
      <c r="P5" s="321" t="str">
        <f t="shared" si="5"/>
        <v>-4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320">
        <v>5.0</v>
      </c>
      <c r="B6" s="320" t="s">
        <v>385</v>
      </c>
      <c r="C6" s="320" t="s">
        <v>162</v>
      </c>
      <c r="D6" s="1"/>
      <c r="E6" s="1"/>
      <c r="F6" s="3">
        <f t="shared" si="6"/>
        <v>1</v>
      </c>
      <c r="G6" s="3">
        <v>2.0</v>
      </c>
      <c r="H6" s="3">
        <v>4.0</v>
      </c>
      <c r="I6" s="3">
        <f t="shared" ref="I6:J6" si="7">I5 +4</f>
        <v>8</v>
      </c>
      <c r="J6" s="3">
        <f t="shared" si="7"/>
        <v>12</v>
      </c>
      <c r="K6" s="2">
        <f t="shared" si="1"/>
        <v>36</v>
      </c>
      <c r="L6" s="1"/>
      <c r="M6" s="3" t="str">
        <f t="shared" si="2"/>
        <v>1d</v>
      </c>
      <c r="N6" s="321" t="str">
        <f t="shared" si="3"/>
        <v>-4</v>
      </c>
      <c r="O6" s="3" t="str">
        <f t="shared" si="4"/>
        <v>1d</v>
      </c>
      <c r="P6" s="321" t="str">
        <f t="shared" si="5"/>
        <v>-3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320">
        <v>6.0</v>
      </c>
      <c r="B7" s="320" t="s">
        <v>385</v>
      </c>
      <c r="C7" s="320" t="s">
        <v>162</v>
      </c>
      <c r="D7" s="1"/>
      <c r="E7" s="1"/>
      <c r="F7" s="3">
        <f t="shared" si="6"/>
        <v>2</v>
      </c>
      <c r="G7" s="3">
        <v>4.0</v>
      </c>
      <c r="H7" s="3">
        <f t="shared" ref="H7:J7" si="8">H6 +4</f>
        <v>8</v>
      </c>
      <c r="I7" s="3">
        <f t="shared" si="8"/>
        <v>12</v>
      </c>
      <c r="J7" s="3">
        <f t="shared" si="8"/>
        <v>16</v>
      </c>
      <c r="K7" s="2">
        <f t="shared" si="1"/>
        <v>48</v>
      </c>
      <c r="L7" s="1"/>
      <c r="M7" s="3" t="str">
        <f t="shared" si="2"/>
        <v>1d</v>
      </c>
      <c r="N7" s="321" t="str">
        <f t="shared" si="3"/>
        <v>-4</v>
      </c>
      <c r="O7" s="3" t="str">
        <f t="shared" si="4"/>
        <v>1d</v>
      </c>
      <c r="P7" s="321" t="str">
        <f t="shared" si="5"/>
        <v>-3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320">
        <v>7.0</v>
      </c>
      <c r="B8" s="320" t="s">
        <v>162</v>
      </c>
      <c r="C8" s="320" t="s">
        <v>390</v>
      </c>
      <c r="D8" s="1"/>
      <c r="E8" s="1"/>
      <c r="F8" s="3">
        <f t="shared" si="6"/>
        <v>3</v>
      </c>
      <c r="G8" s="3">
        <f t="shared" ref="G8:J8" si="9">G7 +4</f>
        <v>8</v>
      </c>
      <c r="H8" s="3">
        <f t="shared" si="9"/>
        <v>12</v>
      </c>
      <c r="I8" s="3">
        <f t="shared" si="9"/>
        <v>16</v>
      </c>
      <c r="J8" s="3">
        <f t="shared" si="9"/>
        <v>20</v>
      </c>
      <c r="K8" s="2">
        <f t="shared" si="1"/>
        <v>60</v>
      </c>
      <c r="L8" s="1"/>
      <c r="M8" s="3" t="str">
        <f t="shared" si="2"/>
        <v>1d</v>
      </c>
      <c r="N8" s="321" t="str">
        <f t="shared" si="3"/>
        <v>-3</v>
      </c>
      <c r="O8" s="3" t="str">
        <f t="shared" si="4"/>
        <v>1d</v>
      </c>
      <c r="P8" s="321" t="str">
        <f t="shared" si="5"/>
        <v>-2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320">
        <v>8.0</v>
      </c>
      <c r="B9" s="320" t="s">
        <v>162</v>
      </c>
      <c r="C9" s="320" t="s">
        <v>390</v>
      </c>
      <c r="D9" s="1"/>
      <c r="E9" s="1"/>
      <c r="F9" s="3">
        <f t="shared" si="6"/>
        <v>4</v>
      </c>
      <c r="G9" s="3">
        <f t="shared" ref="G9:J9" si="10">G8 +4</f>
        <v>12</v>
      </c>
      <c r="H9" s="3">
        <f t="shared" si="10"/>
        <v>16</v>
      </c>
      <c r="I9" s="3">
        <f t="shared" si="10"/>
        <v>20</v>
      </c>
      <c r="J9" s="3">
        <f t="shared" si="10"/>
        <v>24</v>
      </c>
      <c r="K9" s="2">
        <f t="shared" si="1"/>
        <v>72</v>
      </c>
      <c r="L9" s="1"/>
      <c r="M9" s="3" t="str">
        <f t="shared" si="2"/>
        <v>1d</v>
      </c>
      <c r="N9" s="321" t="str">
        <f t="shared" si="3"/>
        <v>-3</v>
      </c>
      <c r="O9" s="3" t="str">
        <f t="shared" si="4"/>
        <v>1d</v>
      </c>
      <c r="P9" s="321" t="str">
        <f t="shared" si="5"/>
        <v>-2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320">
        <v>9.0</v>
      </c>
      <c r="B10" s="320" t="s">
        <v>390</v>
      </c>
      <c r="C10" s="320" t="s">
        <v>393</v>
      </c>
      <c r="D10" s="1"/>
      <c r="E10" s="1"/>
      <c r="F10" s="3">
        <f t="shared" si="6"/>
        <v>5</v>
      </c>
      <c r="G10" s="3">
        <f t="shared" ref="G10:J10" si="11">G9 +4</f>
        <v>16</v>
      </c>
      <c r="H10" s="3">
        <f t="shared" si="11"/>
        <v>20</v>
      </c>
      <c r="I10" s="3">
        <f t="shared" si="11"/>
        <v>24</v>
      </c>
      <c r="J10" s="3">
        <f t="shared" si="11"/>
        <v>28</v>
      </c>
      <c r="K10" s="2">
        <f t="shared" si="1"/>
        <v>84</v>
      </c>
      <c r="L10" s="1"/>
      <c r="M10" s="3" t="str">
        <f t="shared" si="2"/>
        <v>1d</v>
      </c>
      <c r="N10" s="321" t="str">
        <f t="shared" si="3"/>
        <v>-2</v>
      </c>
      <c r="O10" s="3" t="str">
        <f t="shared" si="4"/>
        <v>1d</v>
      </c>
      <c r="P10" s="321" t="str">
        <f t="shared" si="5"/>
        <v>-1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320">
        <v>10.0</v>
      </c>
      <c r="B11" s="320" t="s">
        <v>390</v>
      </c>
      <c r="C11" s="320" t="s">
        <v>192</v>
      </c>
      <c r="D11" s="1"/>
      <c r="E11" s="1"/>
      <c r="F11" s="3">
        <f t="shared" si="6"/>
        <v>6</v>
      </c>
      <c r="G11" s="3">
        <f t="shared" ref="G11:J11" si="12">G10 +4</f>
        <v>20</v>
      </c>
      <c r="H11" s="3">
        <f t="shared" si="12"/>
        <v>24</v>
      </c>
      <c r="I11" s="3">
        <f t="shared" si="12"/>
        <v>28</v>
      </c>
      <c r="J11" s="3">
        <f t="shared" si="12"/>
        <v>32</v>
      </c>
      <c r="K11" s="2">
        <f t="shared" si="1"/>
        <v>96</v>
      </c>
      <c r="L11" s="1"/>
      <c r="M11" s="3" t="str">
        <f t="shared" si="2"/>
        <v>1d</v>
      </c>
      <c r="N11" s="321" t="str">
        <f t="shared" si="3"/>
        <v>-2</v>
      </c>
      <c r="O11" s="3" t="str">
        <f t="shared" si="4"/>
        <v>1d</v>
      </c>
      <c r="P11" s="321">
        <f t="shared" si="5"/>
        <v>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320">
        <v>11.0</v>
      </c>
      <c r="B12" s="320" t="s">
        <v>393</v>
      </c>
      <c r="C12" s="320" t="s">
        <v>397</v>
      </c>
      <c r="D12" s="1"/>
      <c r="E12" s="1"/>
      <c r="F12" s="3">
        <f t="shared" si="6"/>
        <v>7</v>
      </c>
      <c r="G12" s="3">
        <f t="shared" ref="G12:J12" si="13">G11 +4</f>
        <v>24</v>
      </c>
      <c r="H12" s="3">
        <f t="shared" si="13"/>
        <v>28</v>
      </c>
      <c r="I12" s="3">
        <f t="shared" si="13"/>
        <v>32</v>
      </c>
      <c r="J12" s="3">
        <f t="shared" si="13"/>
        <v>36</v>
      </c>
      <c r="K12" s="2">
        <f t="shared" si="1"/>
        <v>108</v>
      </c>
      <c r="L12" s="1"/>
      <c r="M12" s="3" t="str">
        <f t="shared" si="2"/>
        <v>1d</v>
      </c>
      <c r="N12" s="321" t="str">
        <f t="shared" si="3"/>
        <v>-1</v>
      </c>
      <c r="O12" s="3" t="str">
        <f t="shared" si="4"/>
        <v>1d</v>
      </c>
      <c r="P12" s="321" t="str">
        <f t="shared" si="5"/>
        <v>+1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320">
        <v>12.0</v>
      </c>
      <c r="B13" s="320" t="s">
        <v>393</v>
      </c>
      <c r="C13" s="320" t="s">
        <v>401</v>
      </c>
      <c r="D13" s="1"/>
      <c r="E13" s="1"/>
      <c r="F13" s="3">
        <f t="shared" si="6"/>
        <v>8</v>
      </c>
      <c r="G13" s="3">
        <f t="shared" ref="G13:J13" si="14">G12 +4</f>
        <v>28</v>
      </c>
      <c r="H13" s="3">
        <f t="shared" si="14"/>
        <v>32</v>
      </c>
      <c r="I13" s="3">
        <f t="shared" si="14"/>
        <v>36</v>
      </c>
      <c r="J13" s="3">
        <f t="shared" si="14"/>
        <v>40</v>
      </c>
      <c r="K13" s="2">
        <f t="shared" si="1"/>
        <v>120</v>
      </c>
      <c r="L13" s="1"/>
      <c r="M13" s="3" t="str">
        <f t="shared" si="2"/>
        <v>1d</v>
      </c>
      <c r="N13" s="321" t="str">
        <f t="shared" si="3"/>
        <v>-1</v>
      </c>
      <c r="O13" s="3" t="str">
        <f t="shared" si="4"/>
        <v>1d</v>
      </c>
      <c r="P13" s="321" t="str">
        <f t="shared" si="5"/>
        <v>+2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320">
        <v>13.0</v>
      </c>
      <c r="B14" s="320" t="s">
        <v>192</v>
      </c>
      <c r="C14" s="320" t="s">
        <v>403</v>
      </c>
      <c r="D14" s="1"/>
      <c r="E14" s="1"/>
      <c r="F14" s="3">
        <f t="shared" si="6"/>
        <v>9</v>
      </c>
      <c r="G14" s="3">
        <f t="shared" ref="G14:J14" si="15">G13 +4</f>
        <v>32</v>
      </c>
      <c r="H14" s="3">
        <f t="shared" si="15"/>
        <v>36</v>
      </c>
      <c r="I14" s="3">
        <f t="shared" si="15"/>
        <v>40</v>
      </c>
      <c r="J14" s="3">
        <f t="shared" si="15"/>
        <v>44</v>
      </c>
      <c r="K14" s="2">
        <f t="shared" si="1"/>
        <v>132</v>
      </c>
      <c r="L14" s="1"/>
      <c r="M14" s="3" t="str">
        <f t="shared" si="2"/>
        <v>1d</v>
      </c>
      <c r="N14" s="321">
        <f t="shared" si="3"/>
        <v>0</v>
      </c>
      <c r="O14" s="3" t="str">
        <f t="shared" si="4"/>
        <v>2d</v>
      </c>
      <c r="P14" s="321" t="str">
        <f t="shared" si="5"/>
        <v>-1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320">
        <v>14.0</v>
      </c>
      <c r="B15" s="320" t="s">
        <v>192</v>
      </c>
      <c r="C15" s="320" t="s">
        <v>407</v>
      </c>
      <c r="D15" s="1"/>
      <c r="E15" s="1"/>
      <c r="F15" s="3">
        <f t="shared" si="6"/>
        <v>10</v>
      </c>
      <c r="G15" s="3">
        <f t="shared" ref="G15:J15" si="16">G14 +4</f>
        <v>36</v>
      </c>
      <c r="H15" s="3">
        <f t="shared" si="16"/>
        <v>40</v>
      </c>
      <c r="I15" s="3">
        <f t="shared" si="16"/>
        <v>44</v>
      </c>
      <c r="J15" s="3">
        <f t="shared" si="16"/>
        <v>48</v>
      </c>
      <c r="K15" s="2">
        <f t="shared" si="1"/>
        <v>144</v>
      </c>
      <c r="L15" s="1"/>
      <c r="M15" s="3" t="str">
        <f t="shared" si="2"/>
        <v>1d</v>
      </c>
      <c r="N15" s="321">
        <f t="shared" si="3"/>
        <v>0</v>
      </c>
      <c r="O15" s="3" t="str">
        <f t="shared" si="4"/>
        <v>2d</v>
      </c>
      <c r="P15" s="321">
        <f t="shared" si="5"/>
        <v>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320">
        <v>15.0</v>
      </c>
      <c r="B16" s="320" t="s">
        <v>397</v>
      </c>
      <c r="C16" s="320" t="s">
        <v>411</v>
      </c>
      <c r="D16" s="1"/>
      <c r="E16" s="1"/>
      <c r="F16" s="3">
        <f t="shared" si="6"/>
        <v>11</v>
      </c>
      <c r="G16" s="3">
        <f t="shared" ref="G16:J16" si="17">G15 +4</f>
        <v>40</v>
      </c>
      <c r="H16" s="3">
        <f t="shared" si="17"/>
        <v>44</v>
      </c>
      <c r="I16" s="3">
        <f t="shared" si="17"/>
        <v>48</v>
      </c>
      <c r="J16" s="3">
        <f t="shared" si="17"/>
        <v>52</v>
      </c>
      <c r="K16" s="2">
        <f t="shared" si="1"/>
        <v>156</v>
      </c>
      <c r="L16" s="1"/>
      <c r="M16" s="3" t="str">
        <f t="shared" si="2"/>
        <v>1d</v>
      </c>
      <c r="N16" s="321" t="str">
        <f t="shared" si="3"/>
        <v>+1</v>
      </c>
      <c r="O16" s="3" t="str">
        <f t="shared" si="4"/>
        <v>2d</v>
      </c>
      <c r="P16" s="321" t="str">
        <f t="shared" si="5"/>
        <v>+1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320">
        <v>16.0</v>
      </c>
      <c r="B17" s="320" t="s">
        <v>397</v>
      </c>
      <c r="C17" s="320" t="s">
        <v>413</v>
      </c>
      <c r="D17" s="1"/>
      <c r="E17" s="1"/>
      <c r="F17" s="3">
        <f t="shared" si="6"/>
        <v>12</v>
      </c>
      <c r="G17" s="3">
        <f t="shared" ref="G17:J17" si="18">G16 +4</f>
        <v>44</v>
      </c>
      <c r="H17" s="3">
        <f t="shared" si="18"/>
        <v>48</v>
      </c>
      <c r="I17" s="3">
        <f t="shared" si="18"/>
        <v>52</v>
      </c>
      <c r="J17" s="3">
        <f t="shared" si="18"/>
        <v>56</v>
      </c>
      <c r="K17" s="2">
        <f t="shared" si="1"/>
        <v>168</v>
      </c>
      <c r="L17" s="1"/>
      <c r="M17" s="3" t="str">
        <f t="shared" si="2"/>
        <v>1d</v>
      </c>
      <c r="N17" s="321" t="str">
        <f t="shared" si="3"/>
        <v>+1</v>
      </c>
      <c r="O17" s="3" t="str">
        <f t="shared" si="4"/>
        <v>2d</v>
      </c>
      <c r="P17" s="321" t="str">
        <f t="shared" si="5"/>
        <v>+2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320">
        <v>17.0</v>
      </c>
      <c r="B18" s="320" t="s">
        <v>401</v>
      </c>
      <c r="C18" s="320" t="s">
        <v>414</v>
      </c>
      <c r="D18" s="1"/>
      <c r="E18" s="1"/>
      <c r="F18" s="3">
        <f t="shared" si="6"/>
        <v>13</v>
      </c>
      <c r="G18" s="3">
        <f t="shared" ref="G18:J18" si="19">G17 +4</f>
        <v>48</v>
      </c>
      <c r="H18" s="3">
        <f t="shared" si="19"/>
        <v>52</v>
      </c>
      <c r="I18" s="3">
        <f t="shared" si="19"/>
        <v>56</v>
      </c>
      <c r="J18" s="3">
        <f t="shared" si="19"/>
        <v>60</v>
      </c>
      <c r="K18" s="2">
        <f t="shared" si="1"/>
        <v>180</v>
      </c>
      <c r="L18" s="1"/>
      <c r="M18" s="3" t="str">
        <f t="shared" si="2"/>
        <v>1d</v>
      </c>
      <c r="N18" s="321" t="str">
        <f t="shared" si="3"/>
        <v>+2</v>
      </c>
      <c r="O18" s="3" t="str">
        <f t="shared" si="4"/>
        <v>3d</v>
      </c>
      <c r="P18" s="321" t="str">
        <f t="shared" si="5"/>
        <v>-1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320">
        <v>18.0</v>
      </c>
      <c r="B19" s="320" t="s">
        <v>401</v>
      </c>
      <c r="C19" s="320" t="s">
        <v>416</v>
      </c>
      <c r="D19" s="1"/>
      <c r="E19" s="1"/>
      <c r="F19" s="3">
        <f t="shared" si="6"/>
        <v>14</v>
      </c>
      <c r="G19" s="3">
        <f t="shared" ref="G19:J19" si="20">G18 +4</f>
        <v>52</v>
      </c>
      <c r="H19" s="3">
        <f t="shared" si="20"/>
        <v>56</v>
      </c>
      <c r="I19" s="3">
        <f t="shared" si="20"/>
        <v>60</v>
      </c>
      <c r="J19" s="3">
        <f t="shared" si="20"/>
        <v>64</v>
      </c>
      <c r="K19" s="2">
        <f t="shared" si="1"/>
        <v>192</v>
      </c>
      <c r="L19" s="1"/>
      <c r="M19" s="3" t="str">
        <f t="shared" si="2"/>
        <v>1d</v>
      </c>
      <c r="N19" s="321" t="str">
        <f t="shared" si="3"/>
        <v>+2</v>
      </c>
      <c r="O19" s="3" t="str">
        <f t="shared" si="4"/>
        <v>3d</v>
      </c>
      <c r="P19" s="321">
        <f t="shared" si="5"/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320">
        <v>19.0</v>
      </c>
      <c r="B20" s="320" t="s">
        <v>403</v>
      </c>
      <c r="C20" s="320" t="s">
        <v>417</v>
      </c>
      <c r="D20" s="1"/>
      <c r="E20" s="1"/>
      <c r="F20" s="3">
        <f t="shared" si="6"/>
        <v>15</v>
      </c>
      <c r="G20" s="3">
        <f t="shared" ref="G20:J20" si="21">G19 +4</f>
        <v>56</v>
      </c>
      <c r="H20" s="3">
        <f t="shared" si="21"/>
        <v>60</v>
      </c>
      <c r="I20" s="3">
        <f t="shared" si="21"/>
        <v>64</v>
      </c>
      <c r="J20" s="3">
        <f t="shared" si="21"/>
        <v>68</v>
      </c>
      <c r="K20" s="2">
        <f t="shared" si="1"/>
        <v>204</v>
      </c>
      <c r="L20" s="1"/>
      <c r="M20" s="3" t="str">
        <f t="shared" si="2"/>
        <v>2d</v>
      </c>
      <c r="N20" s="321" t="str">
        <f t="shared" si="3"/>
        <v>-1</v>
      </c>
      <c r="O20" s="3" t="str">
        <f t="shared" si="4"/>
        <v>3d</v>
      </c>
      <c r="P20" s="321" t="str">
        <f t="shared" si="5"/>
        <v>+1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320">
        <v>20.0</v>
      </c>
      <c r="B21" s="320" t="s">
        <v>403</v>
      </c>
      <c r="C21" s="320" t="s">
        <v>419</v>
      </c>
      <c r="D21" s="1"/>
      <c r="E21" s="1"/>
      <c r="F21" s="3">
        <f t="shared" si="6"/>
        <v>16</v>
      </c>
      <c r="G21" s="3">
        <f t="shared" ref="G21:J21" si="22">G20 +4</f>
        <v>60</v>
      </c>
      <c r="H21" s="3">
        <f t="shared" si="22"/>
        <v>64</v>
      </c>
      <c r="I21" s="3">
        <f t="shared" si="22"/>
        <v>68</v>
      </c>
      <c r="J21" s="3">
        <f t="shared" si="22"/>
        <v>72</v>
      </c>
      <c r="K21" s="2">
        <f t="shared" si="1"/>
        <v>216</v>
      </c>
      <c r="L21" s="1"/>
      <c r="M21" s="3" t="str">
        <f t="shared" si="2"/>
        <v>2d</v>
      </c>
      <c r="N21" s="321" t="str">
        <f t="shared" si="3"/>
        <v>-1</v>
      </c>
      <c r="O21" s="3" t="str">
        <f t="shared" si="4"/>
        <v>3d</v>
      </c>
      <c r="P21" s="321" t="str">
        <f t="shared" si="5"/>
        <v>+2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320">
        <v>21.0</v>
      </c>
      <c r="B22" s="320" t="s">
        <v>407</v>
      </c>
      <c r="C22" s="320" t="s">
        <v>421</v>
      </c>
      <c r="D22" s="1"/>
      <c r="E22" s="1"/>
      <c r="F22" s="3">
        <f t="shared" si="6"/>
        <v>17</v>
      </c>
      <c r="G22" s="3">
        <f t="shared" ref="G22:J22" si="23">G21 +4</f>
        <v>64</v>
      </c>
      <c r="H22" s="3">
        <f t="shared" si="23"/>
        <v>68</v>
      </c>
      <c r="I22" s="3">
        <f t="shared" si="23"/>
        <v>72</v>
      </c>
      <c r="J22" s="3">
        <f t="shared" si="23"/>
        <v>76</v>
      </c>
      <c r="K22" s="2">
        <f t="shared" si="1"/>
        <v>228</v>
      </c>
      <c r="L22" s="1"/>
      <c r="M22" s="3" t="str">
        <f t="shared" si="2"/>
        <v>2d</v>
      </c>
      <c r="N22" s="321">
        <f t="shared" si="3"/>
        <v>0</v>
      </c>
      <c r="O22" s="3" t="str">
        <f t="shared" si="4"/>
        <v>4d</v>
      </c>
      <c r="P22" s="321" t="str">
        <f t="shared" si="5"/>
        <v>-1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320">
        <v>22.0</v>
      </c>
      <c r="B23" s="320" t="s">
        <v>407</v>
      </c>
      <c r="C23" s="320" t="s">
        <v>423</v>
      </c>
      <c r="D23" s="1"/>
      <c r="E23" s="1"/>
      <c r="F23" s="3">
        <f t="shared" si="6"/>
        <v>18</v>
      </c>
      <c r="G23" s="3">
        <f t="shared" ref="G23:J23" si="24">G22 +4</f>
        <v>68</v>
      </c>
      <c r="H23" s="3">
        <f t="shared" si="24"/>
        <v>72</v>
      </c>
      <c r="I23" s="3">
        <f t="shared" si="24"/>
        <v>76</v>
      </c>
      <c r="J23" s="3">
        <f t="shared" si="24"/>
        <v>80</v>
      </c>
      <c r="K23" s="2">
        <f t="shared" si="1"/>
        <v>240</v>
      </c>
      <c r="L23" s="1"/>
      <c r="M23" s="3" t="str">
        <f t="shared" si="2"/>
        <v>2d</v>
      </c>
      <c r="N23" s="321">
        <f t="shared" si="3"/>
        <v>0</v>
      </c>
      <c r="O23" s="3" t="str">
        <f t="shared" si="4"/>
        <v>4d</v>
      </c>
      <c r="P23" s="321">
        <f t="shared" si="5"/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320">
        <v>23.0</v>
      </c>
      <c r="B24" s="320" t="s">
        <v>411</v>
      </c>
      <c r="C24" s="320" t="s">
        <v>425</v>
      </c>
      <c r="D24" s="1"/>
      <c r="E24" s="1"/>
      <c r="F24" s="3">
        <f t="shared" si="6"/>
        <v>19</v>
      </c>
      <c r="G24" s="3">
        <f t="shared" ref="G24:J24" si="25">G23 +4</f>
        <v>72</v>
      </c>
      <c r="H24" s="3">
        <f t="shared" si="25"/>
        <v>76</v>
      </c>
      <c r="I24" s="3">
        <f t="shared" si="25"/>
        <v>80</v>
      </c>
      <c r="J24" s="3">
        <f t="shared" si="25"/>
        <v>84</v>
      </c>
      <c r="K24" s="2">
        <f t="shared" si="1"/>
        <v>252</v>
      </c>
      <c r="L24" s="1"/>
      <c r="M24" s="3" t="str">
        <f t="shared" si="2"/>
        <v>2d</v>
      </c>
      <c r="N24" s="321" t="str">
        <f t="shared" si="3"/>
        <v>+1</v>
      </c>
      <c r="O24" s="3" t="str">
        <f t="shared" si="4"/>
        <v>4d</v>
      </c>
      <c r="P24" s="321" t="str">
        <f t="shared" si="5"/>
        <v>+1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320">
        <v>24.0</v>
      </c>
      <c r="B25" s="320" t="s">
        <v>411</v>
      </c>
      <c r="C25" s="320" t="s">
        <v>429</v>
      </c>
      <c r="D25" s="1"/>
      <c r="E25" s="1"/>
      <c r="F25" s="3">
        <f t="shared" si="6"/>
        <v>20</v>
      </c>
      <c r="G25" s="3">
        <f t="shared" ref="G25:J25" si="26">G24 +4</f>
        <v>76</v>
      </c>
      <c r="H25" s="3">
        <f t="shared" si="26"/>
        <v>80</v>
      </c>
      <c r="I25" s="3">
        <f t="shared" si="26"/>
        <v>84</v>
      </c>
      <c r="J25" s="3">
        <f t="shared" si="26"/>
        <v>88</v>
      </c>
      <c r="K25" s="2">
        <f t="shared" si="1"/>
        <v>264</v>
      </c>
      <c r="L25" s="1"/>
      <c r="M25" s="3" t="str">
        <f t="shared" si="2"/>
        <v>2d</v>
      </c>
      <c r="N25" s="321" t="str">
        <f t="shared" si="3"/>
        <v>+1</v>
      </c>
      <c r="O25" s="3" t="str">
        <f t="shared" si="4"/>
        <v>4d</v>
      </c>
      <c r="P25" s="321" t="str">
        <f t="shared" si="5"/>
        <v>+2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320">
        <v>25.0</v>
      </c>
      <c r="B26" s="320" t="s">
        <v>413</v>
      </c>
      <c r="C26" s="320" t="s">
        <v>433</v>
      </c>
      <c r="D26" s="1"/>
      <c r="E26" s="1"/>
      <c r="F26" s="3">
        <f t="shared" si="6"/>
        <v>21</v>
      </c>
      <c r="G26" s="3">
        <f t="shared" ref="G26:J26" si="27">G25 +4</f>
        <v>80</v>
      </c>
      <c r="H26" s="3">
        <f t="shared" si="27"/>
        <v>84</v>
      </c>
      <c r="I26" s="3">
        <f t="shared" si="27"/>
        <v>88</v>
      </c>
      <c r="J26" s="3">
        <f t="shared" si="27"/>
        <v>92</v>
      </c>
      <c r="K26" s="2">
        <f t="shared" si="1"/>
        <v>276</v>
      </c>
      <c r="L26" s="1"/>
      <c r="M26" s="3" t="str">
        <f t="shared" si="2"/>
        <v>2d</v>
      </c>
      <c r="N26" s="321" t="str">
        <f t="shared" si="3"/>
        <v>+2</v>
      </c>
      <c r="O26" s="3" t="str">
        <f t="shared" si="4"/>
        <v>5d</v>
      </c>
      <c r="P26" s="321" t="str">
        <f t="shared" si="5"/>
        <v>-1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320">
        <v>26.0</v>
      </c>
      <c r="B27" s="320" t="s">
        <v>413</v>
      </c>
      <c r="C27" s="320" t="s">
        <v>434</v>
      </c>
      <c r="D27" s="1"/>
      <c r="E27" s="1"/>
      <c r="F27" s="3">
        <f t="shared" si="6"/>
        <v>22</v>
      </c>
      <c r="G27" s="3">
        <f t="shared" ref="G27:J27" si="28">G26 +4</f>
        <v>84</v>
      </c>
      <c r="H27" s="3">
        <f t="shared" si="28"/>
        <v>88</v>
      </c>
      <c r="I27" s="3">
        <f t="shared" si="28"/>
        <v>92</v>
      </c>
      <c r="J27" s="3">
        <f t="shared" si="28"/>
        <v>96</v>
      </c>
      <c r="K27" s="2">
        <f t="shared" si="1"/>
        <v>288</v>
      </c>
      <c r="L27" s="1"/>
      <c r="M27" s="3" t="str">
        <f t="shared" si="2"/>
        <v>2d</v>
      </c>
      <c r="N27" s="321" t="str">
        <f t="shared" si="3"/>
        <v>+2</v>
      </c>
      <c r="O27" s="3" t="str">
        <f t="shared" si="4"/>
        <v>5d</v>
      </c>
      <c r="P27" s="321">
        <f t="shared" si="5"/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320">
        <v>27.0</v>
      </c>
      <c r="B28" s="320" t="s">
        <v>414</v>
      </c>
      <c r="C28" s="320" t="s">
        <v>436</v>
      </c>
      <c r="D28" s="1"/>
      <c r="E28" s="1"/>
      <c r="F28" s="3">
        <f t="shared" si="6"/>
        <v>23</v>
      </c>
      <c r="G28" s="3">
        <f t="shared" ref="G28:J28" si="29">G27 +4</f>
        <v>88</v>
      </c>
      <c r="H28" s="3">
        <f t="shared" si="29"/>
        <v>92</v>
      </c>
      <c r="I28" s="3">
        <f t="shared" si="29"/>
        <v>96</v>
      </c>
      <c r="J28" s="3">
        <f t="shared" si="29"/>
        <v>100</v>
      </c>
      <c r="K28" s="2">
        <f t="shared" si="1"/>
        <v>300</v>
      </c>
      <c r="L28" s="1"/>
      <c r="M28" s="3" t="str">
        <f t="shared" si="2"/>
        <v>3d</v>
      </c>
      <c r="N28" s="321" t="str">
        <f t="shared" si="3"/>
        <v>-1</v>
      </c>
      <c r="O28" s="3" t="str">
        <f t="shared" si="4"/>
        <v>5d</v>
      </c>
      <c r="P28" s="321" t="str">
        <f t="shared" si="5"/>
        <v>+1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320">
        <v>28.0</v>
      </c>
      <c r="B29" s="320" t="s">
        <v>414</v>
      </c>
      <c r="C29" s="320" t="s">
        <v>436</v>
      </c>
      <c r="D29" s="1"/>
      <c r="E29" s="1"/>
      <c r="F29" s="3">
        <f t="shared" si="6"/>
        <v>24</v>
      </c>
      <c r="G29" s="3">
        <f t="shared" ref="G29:J29" si="30">G28 +4</f>
        <v>92</v>
      </c>
      <c r="H29" s="3">
        <f t="shared" si="30"/>
        <v>96</v>
      </c>
      <c r="I29" s="3">
        <f t="shared" si="30"/>
        <v>100</v>
      </c>
      <c r="J29" s="3">
        <f t="shared" si="30"/>
        <v>104</v>
      </c>
      <c r="K29" s="2">
        <f t="shared" si="1"/>
        <v>312</v>
      </c>
      <c r="L29" s="1"/>
      <c r="M29" s="3" t="str">
        <f t="shared" si="2"/>
        <v>3d</v>
      </c>
      <c r="N29" s="321" t="str">
        <f t="shared" si="3"/>
        <v>-1</v>
      </c>
      <c r="O29" s="3" t="str">
        <f t="shared" si="4"/>
        <v>5d</v>
      </c>
      <c r="P29" s="321" t="str">
        <f t="shared" si="5"/>
        <v>+1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320">
        <v>29.0</v>
      </c>
      <c r="B30" s="320" t="s">
        <v>416</v>
      </c>
      <c r="C30" s="320" t="s">
        <v>444</v>
      </c>
      <c r="D30" s="1"/>
      <c r="E30" s="1"/>
      <c r="F30" s="3">
        <f t="shared" si="6"/>
        <v>25</v>
      </c>
      <c r="G30" s="3">
        <f t="shared" ref="G30:J30" si="31">G29 +4</f>
        <v>96</v>
      </c>
      <c r="H30" s="3">
        <f t="shared" si="31"/>
        <v>100</v>
      </c>
      <c r="I30" s="3">
        <f t="shared" si="31"/>
        <v>104</v>
      </c>
      <c r="J30" s="3">
        <f t="shared" si="31"/>
        <v>108</v>
      </c>
      <c r="K30" s="2">
        <f t="shared" si="1"/>
        <v>324</v>
      </c>
      <c r="L30" s="1"/>
      <c r="M30" s="3" t="str">
        <f t="shared" si="2"/>
        <v>3d</v>
      </c>
      <c r="N30" s="321">
        <f t="shared" si="3"/>
        <v>0</v>
      </c>
      <c r="O30" s="3" t="str">
        <f t="shared" si="4"/>
        <v>5d</v>
      </c>
      <c r="P30" s="321" t="str">
        <f t="shared" si="5"/>
        <v>+2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320">
        <v>30.0</v>
      </c>
      <c r="B31" s="320" t="s">
        <v>416</v>
      </c>
      <c r="C31" s="320" t="s">
        <v>444</v>
      </c>
      <c r="D31" s="1"/>
      <c r="E31" s="1"/>
      <c r="F31" s="3">
        <f t="shared" si="6"/>
        <v>26</v>
      </c>
      <c r="G31" s="3">
        <f t="shared" ref="G31:J31" si="32">G30 +4</f>
        <v>100</v>
      </c>
      <c r="H31" s="3">
        <f t="shared" si="32"/>
        <v>104</v>
      </c>
      <c r="I31" s="3">
        <f t="shared" si="32"/>
        <v>108</v>
      </c>
      <c r="J31" s="3">
        <f t="shared" si="32"/>
        <v>112</v>
      </c>
      <c r="K31" s="2">
        <f t="shared" si="1"/>
        <v>336</v>
      </c>
      <c r="L31" s="1"/>
      <c r="M31" s="3" t="str">
        <f t="shared" si="2"/>
        <v>3d</v>
      </c>
      <c r="N31" s="321">
        <f t="shared" si="3"/>
        <v>0</v>
      </c>
      <c r="O31" s="3" t="str">
        <f t="shared" si="4"/>
        <v>5d</v>
      </c>
      <c r="P31" s="321" t="str">
        <f t="shared" si="5"/>
        <v>+2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320">
        <v>31.0</v>
      </c>
      <c r="B32" s="320" t="s">
        <v>417</v>
      </c>
      <c r="C32" s="320" t="s">
        <v>445</v>
      </c>
      <c r="D32" s="1"/>
      <c r="E32" s="1"/>
      <c r="F32" s="3">
        <f t="shared" si="6"/>
        <v>27</v>
      </c>
      <c r="G32" s="3">
        <f t="shared" ref="G32:J32" si="33">G31 +4</f>
        <v>104</v>
      </c>
      <c r="H32" s="3">
        <f t="shared" si="33"/>
        <v>108</v>
      </c>
      <c r="I32" s="3">
        <f t="shared" si="33"/>
        <v>112</v>
      </c>
      <c r="J32" s="3">
        <f t="shared" si="33"/>
        <v>116</v>
      </c>
      <c r="K32" s="2">
        <f t="shared" si="1"/>
        <v>348</v>
      </c>
      <c r="L32" s="1"/>
      <c r="M32" s="3" t="str">
        <f t="shared" si="2"/>
        <v>3d</v>
      </c>
      <c r="N32" s="321" t="str">
        <f t="shared" si="3"/>
        <v>+1</v>
      </c>
      <c r="O32" s="3" t="str">
        <f t="shared" si="4"/>
        <v>6d</v>
      </c>
      <c r="P32" s="321" t="str">
        <f t="shared" si="5"/>
        <v>-1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320">
        <v>32.0</v>
      </c>
      <c r="B33" s="320" t="s">
        <v>417</v>
      </c>
      <c r="C33" s="320" t="s">
        <v>445</v>
      </c>
      <c r="D33" s="1"/>
      <c r="E33" s="1"/>
      <c r="F33" s="3">
        <f t="shared" si="6"/>
        <v>28</v>
      </c>
      <c r="G33" s="3">
        <f t="shared" ref="G33:J33" si="34">G32 +4</f>
        <v>108</v>
      </c>
      <c r="H33" s="3">
        <f t="shared" si="34"/>
        <v>112</v>
      </c>
      <c r="I33" s="3">
        <f t="shared" si="34"/>
        <v>116</v>
      </c>
      <c r="J33" s="3">
        <f t="shared" si="34"/>
        <v>120</v>
      </c>
      <c r="K33" s="2">
        <f t="shared" si="1"/>
        <v>360</v>
      </c>
      <c r="L33" s="1"/>
      <c r="M33" s="3" t="str">
        <f t="shared" si="2"/>
        <v>3d</v>
      </c>
      <c r="N33" s="321" t="str">
        <f t="shared" si="3"/>
        <v>+1</v>
      </c>
      <c r="O33" s="3" t="str">
        <f t="shared" si="4"/>
        <v>6d</v>
      </c>
      <c r="P33" s="321" t="str">
        <f t="shared" si="5"/>
        <v>-1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320">
        <v>33.0</v>
      </c>
      <c r="B34" s="320" t="s">
        <v>419</v>
      </c>
      <c r="C34" s="320" t="s">
        <v>449</v>
      </c>
      <c r="D34" s="1"/>
      <c r="E34" s="1"/>
      <c r="F34" s="3">
        <f t="shared" si="6"/>
        <v>29</v>
      </c>
      <c r="G34" s="3">
        <f t="shared" ref="G34:J34" si="35">G33 +4</f>
        <v>112</v>
      </c>
      <c r="H34" s="3">
        <f t="shared" si="35"/>
        <v>116</v>
      </c>
      <c r="I34" s="3">
        <f t="shared" si="35"/>
        <v>120</v>
      </c>
      <c r="J34" s="3">
        <f t="shared" si="35"/>
        <v>124</v>
      </c>
      <c r="K34" s="2">
        <f t="shared" si="1"/>
        <v>372</v>
      </c>
      <c r="L34" s="1"/>
      <c r="M34" s="3" t="str">
        <f t="shared" si="2"/>
        <v>3d</v>
      </c>
      <c r="N34" s="321" t="str">
        <f t="shared" si="3"/>
        <v>+2</v>
      </c>
      <c r="O34" s="3" t="str">
        <f t="shared" si="4"/>
        <v>6d</v>
      </c>
      <c r="P34" s="321">
        <f t="shared" si="5"/>
        <v>0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320">
        <v>34.0</v>
      </c>
      <c r="B35" s="320" t="s">
        <v>419</v>
      </c>
      <c r="C35" s="320" t="s">
        <v>449</v>
      </c>
      <c r="D35" s="1"/>
      <c r="E35" s="1"/>
      <c r="F35" s="3">
        <f t="shared" si="6"/>
        <v>30</v>
      </c>
      <c r="G35" s="3">
        <f t="shared" ref="G35:J35" si="36">G34 +4</f>
        <v>116</v>
      </c>
      <c r="H35" s="3">
        <f t="shared" si="36"/>
        <v>120</v>
      </c>
      <c r="I35" s="3">
        <f t="shared" si="36"/>
        <v>124</v>
      </c>
      <c r="J35" s="3">
        <f t="shared" si="36"/>
        <v>128</v>
      </c>
      <c r="K35" s="2">
        <f t="shared" si="1"/>
        <v>384</v>
      </c>
      <c r="L35" s="1"/>
      <c r="M35" s="3" t="str">
        <f t="shared" si="2"/>
        <v>3d</v>
      </c>
      <c r="N35" s="321" t="str">
        <f t="shared" si="3"/>
        <v>+2</v>
      </c>
      <c r="O35" s="3" t="str">
        <f t="shared" si="4"/>
        <v>6d</v>
      </c>
      <c r="P35" s="321">
        <f t="shared" si="5"/>
        <v>0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320">
        <v>35.0</v>
      </c>
      <c r="B36" s="320" t="s">
        <v>421</v>
      </c>
      <c r="C36" s="320" t="s">
        <v>451</v>
      </c>
      <c r="D36" s="1"/>
      <c r="E36" s="1"/>
      <c r="F36" s="3">
        <f t="shared" si="6"/>
        <v>31</v>
      </c>
      <c r="G36" s="3">
        <f t="shared" ref="G36:J36" si="37">G35 +4</f>
        <v>120</v>
      </c>
      <c r="H36" s="3">
        <f t="shared" si="37"/>
        <v>124</v>
      </c>
      <c r="I36" s="3">
        <f t="shared" si="37"/>
        <v>128</v>
      </c>
      <c r="J36" s="3">
        <f t="shared" si="37"/>
        <v>132</v>
      </c>
      <c r="K36" s="2">
        <f t="shared" si="1"/>
        <v>396</v>
      </c>
      <c r="L36" s="1"/>
      <c r="M36" s="3" t="str">
        <f t="shared" si="2"/>
        <v>4d</v>
      </c>
      <c r="N36" s="321" t="str">
        <f t="shared" si="3"/>
        <v>-1</v>
      </c>
      <c r="O36" s="3" t="str">
        <f t="shared" si="4"/>
        <v>6d</v>
      </c>
      <c r="P36" s="321" t="str">
        <f t="shared" si="5"/>
        <v>+1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320">
        <v>36.0</v>
      </c>
      <c r="B37" s="320" t="s">
        <v>421</v>
      </c>
      <c r="C37" s="320" t="s">
        <v>451</v>
      </c>
      <c r="D37" s="1"/>
      <c r="E37" s="1"/>
      <c r="F37" s="3">
        <f t="shared" si="6"/>
        <v>32</v>
      </c>
      <c r="G37" s="3">
        <f t="shared" ref="G37:J37" si="38">G36 +4</f>
        <v>124</v>
      </c>
      <c r="H37" s="3">
        <f t="shared" si="38"/>
        <v>128</v>
      </c>
      <c r="I37" s="3">
        <f t="shared" si="38"/>
        <v>132</v>
      </c>
      <c r="J37" s="3">
        <f t="shared" si="38"/>
        <v>136</v>
      </c>
      <c r="K37" s="2">
        <f t="shared" si="1"/>
        <v>408</v>
      </c>
      <c r="L37" s="1"/>
      <c r="M37" s="3" t="str">
        <f t="shared" si="2"/>
        <v>4d</v>
      </c>
      <c r="N37" s="321" t="str">
        <f t="shared" si="3"/>
        <v>-1</v>
      </c>
      <c r="O37" s="3" t="str">
        <f t="shared" si="4"/>
        <v>6d</v>
      </c>
      <c r="P37" s="321" t="str">
        <f t="shared" si="5"/>
        <v>+1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320">
        <v>37.0</v>
      </c>
      <c r="B38" s="320" t="s">
        <v>423</v>
      </c>
      <c r="C38" s="320" t="s">
        <v>455</v>
      </c>
      <c r="D38" s="1"/>
      <c r="E38" s="1"/>
      <c r="F38" s="3">
        <f t="shared" si="6"/>
        <v>33</v>
      </c>
      <c r="G38" s="3">
        <f t="shared" ref="G38:J38" si="39">G37 +4</f>
        <v>128</v>
      </c>
      <c r="H38" s="3">
        <f t="shared" si="39"/>
        <v>132</v>
      </c>
      <c r="I38" s="3">
        <f t="shared" si="39"/>
        <v>136</v>
      </c>
      <c r="J38" s="3">
        <f t="shared" si="39"/>
        <v>140</v>
      </c>
      <c r="K38" s="2">
        <f t="shared" si="1"/>
        <v>420</v>
      </c>
      <c r="L38" s="1"/>
      <c r="M38" s="3" t="str">
        <f t="shared" si="2"/>
        <v>4d</v>
      </c>
      <c r="N38" s="321">
        <f t="shared" si="3"/>
        <v>0</v>
      </c>
      <c r="O38" s="3" t="str">
        <f t="shared" si="4"/>
        <v>6d</v>
      </c>
      <c r="P38" s="321" t="str">
        <f t="shared" si="5"/>
        <v>+2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320">
        <v>38.0</v>
      </c>
      <c r="B39" s="320" t="s">
        <v>423</v>
      </c>
      <c r="C39" s="320" t="s">
        <v>455</v>
      </c>
      <c r="D39" s="1"/>
      <c r="E39" s="1"/>
      <c r="F39" s="3">
        <f t="shared" si="6"/>
        <v>34</v>
      </c>
      <c r="G39" s="3">
        <f t="shared" ref="G39:J39" si="40">G38 +4</f>
        <v>132</v>
      </c>
      <c r="H39" s="3">
        <f t="shared" si="40"/>
        <v>136</v>
      </c>
      <c r="I39" s="3">
        <f t="shared" si="40"/>
        <v>140</v>
      </c>
      <c r="J39" s="3">
        <f t="shared" si="40"/>
        <v>144</v>
      </c>
      <c r="K39" s="2">
        <f t="shared" si="1"/>
        <v>432</v>
      </c>
      <c r="L39" s="1"/>
      <c r="M39" s="3" t="str">
        <f t="shared" si="2"/>
        <v>4d</v>
      </c>
      <c r="N39" s="321">
        <f t="shared" si="3"/>
        <v>0</v>
      </c>
      <c r="O39" s="3" t="str">
        <f t="shared" si="4"/>
        <v>6d</v>
      </c>
      <c r="P39" s="321" t="str">
        <f t="shared" si="5"/>
        <v>+2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320">
        <v>39.0</v>
      </c>
      <c r="B40" s="320" t="s">
        <v>425</v>
      </c>
      <c r="C40" s="320" t="s">
        <v>457</v>
      </c>
      <c r="D40" s="1"/>
      <c r="E40" s="1"/>
      <c r="F40" s="3">
        <f t="shared" si="6"/>
        <v>35</v>
      </c>
      <c r="G40" s="3">
        <f t="shared" ref="G40:J40" si="41">G39 +4</f>
        <v>136</v>
      </c>
      <c r="H40" s="3">
        <f t="shared" si="41"/>
        <v>140</v>
      </c>
      <c r="I40" s="3">
        <f t="shared" si="41"/>
        <v>144</v>
      </c>
      <c r="J40" s="3">
        <f t="shared" si="41"/>
        <v>148</v>
      </c>
      <c r="K40" s="2">
        <f t="shared" si="1"/>
        <v>444</v>
      </c>
      <c r="L40" s="1"/>
      <c r="M40" s="3" t="str">
        <f t="shared" si="2"/>
        <v>4d</v>
      </c>
      <c r="N40" s="321" t="str">
        <f t="shared" si="3"/>
        <v>+1</v>
      </c>
      <c r="O40" s="3" t="str">
        <f t="shared" si="4"/>
        <v>7d</v>
      </c>
      <c r="P40" s="321" t="str">
        <f t="shared" si="5"/>
        <v>-1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320">
        <v>40.0</v>
      </c>
      <c r="B41" s="320" t="s">
        <v>425</v>
      </c>
      <c r="C41" s="320" t="s">
        <v>457</v>
      </c>
      <c r="D41" s="1"/>
      <c r="E41" s="1"/>
      <c r="F41" s="3">
        <f t="shared" si="6"/>
        <v>36</v>
      </c>
      <c r="G41" s="3">
        <f t="shared" ref="G41:J41" si="42">G40 +4</f>
        <v>140</v>
      </c>
      <c r="H41" s="3">
        <f t="shared" si="42"/>
        <v>144</v>
      </c>
      <c r="I41" s="3">
        <f t="shared" si="42"/>
        <v>148</v>
      </c>
      <c r="J41" s="3">
        <f t="shared" si="42"/>
        <v>152</v>
      </c>
      <c r="K41" s="2">
        <f t="shared" si="1"/>
        <v>456</v>
      </c>
      <c r="L41" s="1"/>
      <c r="M41" s="3" t="str">
        <f t="shared" si="2"/>
        <v>4d</v>
      </c>
      <c r="N41" s="321" t="str">
        <f t="shared" si="3"/>
        <v>+1</v>
      </c>
      <c r="O41" s="3" t="str">
        <f t="shared" si="4"/>
        <v>7d</v>
      </c>
      <c r="P41" s="321" t="str">
        <f t="shared" si="5"/>
        <v>-1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320">
        <v>41.0</v>
      </c>
      <c r="B42" s="320" t="s">
        <v>425</v>
      </c>
      <c r="C42" s="320" t="s">
        <v>457</v>
      </c>
      <c r="D42" s="1"/>
      <c r="E42" s="1"/>
      <c r="F42" s="3">
        <f t="shared" si="6"/>
        <v>37</v>
      </c>
      <c r="G42" s="3">
        <f t="shared" ref="G42:J42" si="43">G41 +4</f>
        <v>144</v>
      </c>
      <c r="H42" s="3">
        <f t="shared" si="43"/>
        <v>148</v>
      </c>
      <c r="I42" s="3">
        <f t="shared" si="43"/>
        <v>152</v>
      </c>
      <c r="J42" s="3">
        <f t="shared" si="43"/>
        <v>156</v>
      </c>
      <c r="K42" s="2">
        <f t="shared" si="1"/>
        <v>468</v>
      </c>
      <c r="L42" s="1"/>
      <c r="M42" s="3" t="str">
        <f t="shared" si="2"/>
        <v>4d</v>
      </c>
      <c r="N42" s="321" t="str">
        <f t="shared" si="3"/>
        <v>+1</v>
      </c>
      <c r="O42" s="3" t="str">
        <f t="shared" si="4"/>
        <v>7d</v>
      </c>
      <c r="P42" s="321" t="str">
        <f t="shared" si="5"/>
        <v>-1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320">
        <v>42.0</v>
      </c>
      <c r="B43" s="320" t="s">
        <v>425</v>
      </c>
      <c r="C43" s="320" t="s">
        <v>457</v>
      </c>
      <c r="D43" s="1"/>
      <c r="E43" s="1"/>
      <c r="F43" s="3">
        <f t="shared" si="6"/>
        <v>38</v>
      </c>
      <c r="G43" s="3">
        <f t="shared" ref="G43:J43" si="44">G42 +4</f>
        <v>148</v>
      </c>
      <c r="H43" s="3">
        <f t="shared" si="44"/>
        <v>152</v>
      </c>
      <c r="I43" s="3">
        <f t="shared" si="44"/>
        <v>156</v>
      </c>
      <c r="J43" s="3">
        <f t="shared" si="44"/>
        <v>160</v>
      </c>
      <c r="K43" s="2">
        <f t="shared" si="1"/>
        <v>480</v>
      </c>
      <c r="L43" s="1"/>
      <c r="M43" s="3" t="str">
        <f t="shared" si="2"/>
        <v>4d</v>
      </c>
      <c r="N43" s="321" t="str">
        <f t="shared" si="3"/>
        <v>+1</v>
      </c>
      <c r="O43" s="3" t="str">
        <f t="shared" si="4"/>
        <v>7d</v>
      </c>
      <c r="P43" s="321" t="str">
        <f t="shared" si="5"/>
        <v>-1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320">
        <v>43.0</v>
      </c>
      <c r="B44" s="320" t="s">
        <v>425</v>
      </c>
      <c r="C44" s="320" t="s">
        <v>457</v>
      </c>
      <c r="D44" s="1"/>
      <c r="E44" s="1"/>
      <c r="F44" s="3">
        <f t="shared" si="6"/>
        <v>39</v>
      </c>
      <c r="G44" s="3">
        <f t="shared" ref="G44:J44" si="45">G43 +4</f>
        <v>152</v>
      </c>
      <c r="H44" s="3">
        <f t="shared" si="45"/>
        <v>156</v>
      </c>
      <c r="I44" s="3">
        <f t="shared" si="45"/>
        <v>160</v>
      </c>
      <c r="J44" s="3">
        <f t="shared" si="45"/>
        <v>164</v>
      </c>
      <c r="K44" s="2">
        <f t="shared" si="1"/>
        <v>492</v>
      </c>
      <c r="L44" s="1"/>
      <c r="M44" s="3" t="str">
        <f t="shared" si="2"/>
        <v>4d</v>
      </c>
      <c r="N44" s="321" t="str">
        <f t="shared" si="3"/>
        <v>+1</v>
      </c>
      <c r="O44" s="3" t="str">
        <f t="shared" si="4"/>
        <v>7d</v>
      </c>
      <c r="P44" s="321" t="str">
        <f t="shared" si="5"/>
        <v>-1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320">
        <v>44.0</v>
      </c>
      <c r="B45" s="320" t="s">
        <v>425</v>
      </c>
      <c r="C45" s="320" t="s">
        <v>457</v>
      </c>
      <c r="D45" s="1"/>
      <c r="E45" s="1"/>
      <c r="F45" s="3">
        <f t="shared" si="6"/>
        <v>40</v>
      </c>
      <c r="G45" s="3">
        <f t="shared" ref="G45:J45" si="46">G44 +4</f>
        <v>156</v>
      </c>
      <c r="H45" s="3">
        <f t="shared" si="46"/>
        <v>160</v>
      </c>
      <c r="I45" s="3">
        <f t="shared" si="46"/>
        <v>164</v>
      </c>
      <c r="J45" s="3">
        <f t="shared" si="46"/>
        <v>168</v>
      </c>
      <c r="K45" s="2">
        <f t="shared" si="1"/>
        <v>504</v>
      </c>
      <c r="L45" s="1"/>
      <c r="M45" s="3" t="str">
        <f t="shared" si="2"/>
        <v>4d</v>
      </c>
      <c r="N45" s="321" t="str">
        <f t="shared" si="3"/>
        <v>+1</v>
      </c>
      <c r="O45" s="3" t="str">
        <f t="shared" si="4"/>
        <v>7d</v>
      </c>
      <c r="P45" s="321" t="str">
        <f t="shared" si="5"/>
        <v>-1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320">
        <v>45.0</v>
      </c>
      <c r="B46" s="320" t="s">
        <v>434</v>
      </c>
      <c r="C46" s="320" t="s">
        <v>465</v>
      </c>
      <c r="D46" s="1"/>
      <c r="E46" s="1"/>
      <c r="F46" s="3">
        <f t="shared" si="6"/>
        <v>41</v>
      </c>
      <c r="G46" s="3">
        <f t="shared" ref="G46:J46" si="47">G45 +4</f>
        <v>160</v>
      </c>
      <c r="H46" s="3">
        <f t="shared" si="47"/>
        <v>164</v>
      </c>
      <c r="I46" s="3">
        <f t="shared" si="47"/>
        <v>168</v>
      </c>
      <c r="J46" s="3">
        <f t="shared" si="47"/>
        <v>172</v>
      </c>
      <c r="K46" s="2">
        <f t="shared" si="1"/>
        <v>516</v>
      </c>
      <c r="L46" s="1"/>
      <c r="M46" s="3" t="str">
        <f t="shared" si="2"/>
        <v>5d</v>
      </c>
      <c r="N46" s="321">
        <f t="shared" si="3"/>
        <v>0</v>
      </c>
      <c r="O46" s="3" t="str">
        <f t="shared" si="4"/>
        <v>7d</v>
      </c>
      <c r="P46" s="321" t="str">
        <f t="shared" si="5"/>
        <v>+1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320">
        <v>46.0</v>
      </c>
      <c r="B47" s="320" t="s">
        <v>434</v>
      </c>
      <c r="C47" s="320" t="s">
        <v>465</v>
      </c>
      <c r="D47" s="1"/>
      <c r="E47" s="1"/>
      <c r="F47" s="3">
        <f t="shared" si="6"/>
        <v>42</v>
      </c>
      <c r="G47" s="3">
        <f t="shared" ref="G47:J47" si="48">G46 +4</f>
        <v>164</v>
      </c>
      <c r="H47" s="3">
        <f t="shared" si="48"/>
        <v>168</v>
      </c>
      <c r="I47" s="3">
        <f t="shared" si="48"/>
        <v>172</v>
      </c>
      <c r="J47" s="3">
        <f t="shared" si="48"/>
        <v>176</v>
      </c>
      <c r="K47" s="2">
        <f t="shared" si="1"/>
        <v>528</v>
      </c>
      <c r="L47" s="1"/>
      <c r="M47" s="3" t="str">
        <f t="shared" si="2"/>
        <v>5d</v>
      </c>
      <c r="N47" s="321">
        <f t="shared" si="3"/>
        <v>0</v>
      </c>
      <c r="O47" s="3" t="str">
        <f t="shared" si="4"/>
        <v>7d</v>
      </c>
      <c r="P47" s="321" t="str">
        <f t="shared" si="5"/>
        <v>+1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320">
        <v>47.0</v>
      </c>
      <c r="B48" s="320" t="s">
        <v>434</v>
      </c>
      <c r="C48" s="320" t="s">
        <v>465</v>
      </c>
      <c r="D48" s="1"/>
      <c r="E48" s="1"/>
      <c r="F48" s="3">
        <f t="shared" si="6"/>
        <v>43</v>
      </c>
      <c r="G48" s="3">
        <f t="shared" ref="G48:J48" si="49">G47 +4</f>
        <v>168</v>
      </c>
      <c r="H48" s="3">
        <f t="shared" si="49"/>
        <v>172</v>
      </c>
      <c r="I48" s="3">
        <f t="shared" si="49"/>
        <v>176</v>
      </c>
      <c r="J48" s="3">
        <f t="shared" si="49"/>
        <v>180</v>
      </c>
      <c r="K48" s="2">
        <f t="shared" si="1"/>
        <v>540</v>
      </c>
      <c r="L48" s="1"/>
      <c r="M48" s="3" t="str">
        <f t="shared" si="2"/>
        <v>5d</v>
      </c>
      <c r="N48" s="321">
        <f t="shared" si="3"/>
        <v>0</v>
      </c>
      <c r="O48" s="3" t="str">
        <f t="shared" si="4"/>
        <v>7d</v>
      </c>
      <c r="P48" s="321" t="str">
        <f t="shared" si="5"/>
        <v>+1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320">
        <v>48.0</v>
      </c>
      <c r="B49" s="320" t="s">
        <v>434</v>
      </c>
      <c r="C49" s="320" t="s">
        <v>465</v>
      </c>
      <c r="D49" s="1"/>
      <c r="E49" s="1"/>
      <c r="F49" s="3">
        <f t="shared" si="6"/>
        <v>44</v>
      </c>
      <c r="G49" s="3">
        <f t="shared" ref="G49:J49" si="50">G48 +4</f>
        <v>172</v>
      </c>
      <c r="H49" s="3">
        <f t="shared" si="50"/>
        <v>176</v>
      </c>
      <c r="I49" s="3">
        <f t="shared" si="50"/>
        <v>180</v>
      </c>
      <c r="J49" s="3">
        <f t="shared" si="50"/>
        <v>184</v>
      </c>
      <c r="K49" s="2">
        <f t="shared" si="1"/>
        <v>552</v>
      </c>
      <c r="L49" s="1"/>
      <c r="M49" s="3" t="str">
        <f t="shared" si="2"/>
        <v>5d</v>
      </c>
      <c r="N49" s="321">
        <f t="shared" si="3"/>
        <v>0</v>
      </c>
      <c r="O49" s="3" t="str">
        <f t="shared" si="4"/>
        <v>7d</v>
      </c>
      <c r="P49" s="321" t="str">
        <f t="shared" si="5"/>
        <v>+1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320">
        <v>49.0</v>
      </c>
      <c r="B50" s="320" t="s">
        <v>434</v>
      </c>
      <c r="C50" s="320" t="s">
        <v>465</v>
      </c>
      <c r="D50" s="1"/>
      <c r="E50" s="1"/>
      <c r="F50" s="3">
        <f t="shared" si="6"/>
        <v>45</v>
      </c>
      <c r="G50" s="3">
        <f t="shared" ref="G50:J50" si="51">G49 +4</f>
        <v>176</v>
      </c>
      <c r="H50" s="3">
        <f t="shared" si="51"/>
        <v>180</v>
      </c>
      <c r="I50" s="3">
        <f t="shared" si="51"/>
        <v>184</v>
      </c>
      <c r="J50" s="3">
        <f t="shared" si="51"/>
        <v>188</v>
      </c>
      <c r="K50" s="2">
        <f t="shared" si="1"/>
        <v>564</v>
      </c>
      <c r="L50" s="1"/>
      <c r="M50" s="3" t="str">
        <f t="shared" si="2"/>
        <v>5d</v>
      </c>
      <c r="N50" s="321">
        <f t="shared" si="3"/>
        <v>0</v>
      </c>
      <c r="O50" s="3" t="str">
        <f t="shared" si="4"/>
        <v>7d</v>
      </c>
      <c r="P50" s="321" t="str">
        <f t="shared" si="5"/>
        <v>+1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320">
        <v>50.0</v>
      </c>
      <c r="B51" s="320" t="s">
        <v>444</v>
      </c>
      <c r="C51" s="320" t="s">
        <v>472</v>
      </c>
      <c r="D51" s="1"/>
      <c r="E51" s="1"/>
      <c r="F51" s="3">
        <f t="shared" si="6"/>
        <v>46</v>
      </c>
      <c r="G51" s="3">
        <f t="shared" ref="G51:J51" si="52">G50 +4</f>
        <v>180</v>
      </c>
      <c r="H51" s="3">
        <f t="shared" si="52"/>
        <v>184</v>
      </c>
      <c r="I51" s="3">
        <f t="shared" si="52"/>
        <v>188</v>
      </c>
      <c r="J51" s="3">
        <f t="shared" si="52"/>
        <v>192</v>
      </c>
      <c r="K51" s="2">
        <f t="shared" si="1"/>
        <v>576</v>
      </c>
      <c r="L51" s="1"/>
      <c r="M51" s="3" t="str">
        <f t="shared" si="2"/>
        <v>5d</v>
      </c>
      <c r="N51" s="321" t="str">
        <f t="shared" si="3"/>
        <v>+2</v>
      </c>
      <c r="O51" s="3" t="str">
        <f t="shared" si="4"/>
        <v>8d</v>
      </c>
      <c r="P51" s="321" t="str">
        <f t="shared" si="5"/>
        <v>-1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320">
        <v>51.0</v>
      </c>
      <c r="B52" s="320" t="s">
        <v>444</v>
      </c>
      <c r="C52" s="320" t="s">
        <v>472</v>
      </c>
      <c r="D52" s="1"/>
      <c r="E52" s="1"/>
      <c r="F52" s="3">
        <f t="shared" si="6"/>
        <v>47</v>
      </c>
      <c r="G52" s="3">
        <f t="shared" ref="G52:J52" si="53">G51 +4</f>
        <v>184</v>
      </c>
      <c r="H52" s="3">
        <f t="shared" si="53"/>
        <v>188</v>
      </c>
      <c r="I52" s="3">
        <f t="shared" si="53"/>
        <v>192</v>
      </c>
      <c r="J52" s="3">
        <f t="shared" si="53"/>
        <v>196</v>
      </c>
      <c r="K52" s="2">
        <f t="shared" si="1"/>
        <v>588</v>
      </c>
      <c r="L52" s="1"/>
      <c r="M52" s="3" t="str">
        <f t="shared" si="2"/>
        <v>5d</v>
      </c>
      <c r="N52" s="321" t="str">
        <f t="shared" si="3"/>
        <v>+2</v>
      </c>
      <c r="O52" s="3" t="str">
        <f t="shared" si="4"/>
        <v>8d</v>
      </c>
      <c r="P52" s="321" t="str">
        <f t="shared" si="5"/>
        <v>-1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320">
        <v>52.0</v>
      </c>
      <c r="B53" s="320" t="s">
        <v>444</v>
      </c>
      <c r="C53" s="320" t="s">
        <v>472</v>
      </c>
      <c r="D53" s="1"/>
      <c r="E53" s="1"/>
      <c r="F53" s="3">
        <f t="shared" si="6"/>
        <v>48</v>
      </c>
      <c r="G53" s="3">
        <f t="shared" ref="G53:J53" si="54">G52 +4</f>
        <v>188</v>
      </c>
      <c r="H53" s="3">
        <f t="shared" si="54"/>
        <v>192</v>
      </c>
      <c r="I53" s="3">
        <f t="shared" si="54"/>
        <v>196</v>
      </c>
      <c r="J53" s="3">
        <f t="shared" si="54"/>
        <v>200</v>
      </c>
      <c r="K53" s="2">
        <f t="shared" si="1"/>
        <v>600</v>
      </c>
      <c r="L53" s="1"/>
      <c r="M53" s="3" t="str">
        <f t="shared" si="2"/>
        <v>5d</v>
      </c>
      <c r="N53" s="321" t="str">
        <f t="shared" si="3"/>
        <v>+2</v>
      </c>
      <c r="O53" s="3" t="str">
        <f t="shared" si="4"/>
        <v>8d</v>
      </c>
      <c r="P53" s="321" t="str">
        <f t="shared" si="5"/>
        <v>-1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320">
        <v>53.0</v>
      </c>
      <c r="B54" s="320" t="s">
        <v>444</v>
      </c>
      <c r="C54" s="320" t="s">
        <v>472</v>
      </c>
      <c r="D54" s="1"/>
      <c r="E54" s="1"/>
      <c r="F54" s="3">
        <f t="shared" si="6"/>
        <v>49</v>
      </c>
      <c r="G54" s="3">
        <f t="shared" ref="G54:J54" si="55">G53 +4</f>
        <v>192</v>
      </c>
      <c r="H54" s="3">
        <f t="shared" si="55"/>
        <v>196</v>
      </c>
      <c r="I54" s="3">
        <f t="shared" si="55"/>
        <v>200</v>
      </c>
      <c r="J54" s="3">
        <f t="shared" si="55"/>
        <v>204</v>
      </c>
      <c r="K54" s="2">
        <f t="shared" si="1"/>
        <v>612</v>
      </c>
      <c r="L54" s="1"/>
      <c r="M54" s="3" t="str">
        <f t="shared" si="2"/>
        <v>5d</v>
      </c>
      <c r="N54" s="321" t="str">
        <f t="shared" si="3"/>
        <v>+2</v>
      </c>
      <c r="O54" s="3" t="str">
        <f t="shared" si="4"/>
        <v>8d</v>
      </c>
      <c r="P54" s="321" t="str">
        <f t="shared" si="5"/>
        <v>-1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320">
        <v>54.0</v>
      </c>
      <c r="B55" s="320" t="s">
        <v>444</v>
      </c>
      <c r="C55" s="320" t="s">
        <v>472</v>
      </c>
      <c r="D55" s="1"/>
      <c r="E55" s="1"/>
      <c r="F55" s="3">
        <f t="shared" si="6"/>
        <v>50</v>
      </c>
      <c r="G55" s="3">
        <f t="shared" ref="G55:J55" si="56">G54 +4</f>
        <v>196</v>
      </c>
      <c r="H55" s="3">
        <f t="shared" si="56"/>
        <v>200</v>
      </c>
      <c r="I55" s="3">
        <f t="shared" si="56"/>
        <v>204</v>
      </c>
      <c r="J55" s="3">
        <f t="shared" si="56"/>
        <v>208</v>
      </c>
      <c r="K55" s="2">
        <f t="shared" si="1"/>
        <v>624</v>
      </c>
      <c r="L55" s="1"/>
      <c r="M55" s="3" t="str">
        <f t="shared" si="2"/>
        <v>5d</v>
      </c>
      <c r="N55" s="321" t="str">
        <f t="shared" si="3"/>
        <v>+2</v>
      </c>
      <c r="O55" s="3" t="str">
        <f t="shared" si="4"/>
        <v>8d</v>
      </c>
      <c r="P55" s="321" t="str">
        <f t="shared" si="5"/>
        <v>-1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320">
        <v>55.0</v>
      </c>
      <c r="B56" s="320" t="s">
        <v>449</v>
      </c>
      <c r="C56" s="320" t="s">
        <v>480</v>
      </c>
      <c r="D56" s="1"/>
      <c r="E56" s="1"/>
      <c r="F56" s="3">
        <f t="shared" si="6"/>
        <v>51</v>
      </c>
      <c r="G56" s="3">
        <f t="shared" ref="G56:J56" si="57">G55 +4</f>
        <v>200</v>
      </c>
      <c r="H56" s="3">
        <f t="shared" si="57"/>
        <v>204</v>
      </c>
      <c r="I56" s="3">
        <f t="shared" si="57"/>
        <v>208</v>
      </c>
      <c r="J56" s="3">
        <f t="shared" si="57"/>
        <v>212</v>
      </c>
      <c r="K56" s="2">
        <f t="shared" si="1"/>
        <v>636</v>
      </c>
      <c r="L56" s="1"/>
      <c r="M56" s="3" t="str">
        <f t="shared" si="2"/>
        <v>6d</v>
      </c>
      <c r="N56" s="321">
        <f t="shared" si="3"/>
        <v>0</v>
      </c>
      <c r="O56" s="3" t="str">
        <f t="shared" si="4"/>
        <v>8d</v>
      </c>
      <c r="P56" s="321" t="str">
        <f t="shared" si="5"/>
        <v>+1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320">
        <v>56.0</v>
      </c>
      <c r="B57" s="320" t="s">
        <v>449</v>
      </c>
      <c r="C57" s="320" t="s">
        <v>480</v>
      </c>
      <c r="D57" s="1"/>
      <c r="E57" s="1"/>
      <c r="F57" s="3">
        <f t="shared" si="6"/>
        <v>52</v>
      </c>
      <c r="G57" s="3">
        <f t="shared" ref="G57:J57" si="58">G56 +4</f>
        <v>204</v>
      </c>
      <c r="H57" s="3">
        <f t="shared" si="58"/>
        <v>208</v>
      </c>
      <c r="I57" s="3">
        <f t="shared" si="58"/>
        <v>212</v>
      </c>
      <c r="J57" s="3">
        <f t="shared" si="58"/>
        <v>216</v>
      </c>
      <c r="K57" s="2">
        <f t="shared" si="1"/>
        <v>648</v>
      </c>
      <c r="L57" s="1"/>
      <c r="M57" s="3" t="str">
        <f t="shared" si="2"/>
        <v>6d</v>
      </c>
      <c r="N57" s="321">
        <f t="shared" si="3"/>
        <v>0</v>
      </c>
      <c r="O57" s="3" t="str">
        <f t="shared" si="4"/>
        <v>8d</v>
      </c>
      <c r="P57" s="321" t="str">
        <f t="shared" si="5"/>
        <v>+1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320">
        <v>57.0</v>
      </c>
      <c r="B58" s="320" t="s">
        <v>449</v>
      </c>
      <c r="C58" s="320" t="s">
        <v>480</v>
      </c>
      <c r="D58" s="1"/>
      <c r="E58" s="1"/>
      <c r="F58" s="3">
        <f t="shared" si="6"/>
        <v>53</v>
      </c>
      <c r="G58" s="3">
        <f t="shared" ref="G58:J58" si="59">G57 +4</f>
        <v>208</v>
      </c>
      <c r="H58" s="3">
        <f t="shared" si="59"/>
        <v>212</v>
      </c>
      <c r="I58" s="3">
        <f t="shared" si="59"/>
        <v>216</v>
      </c>
      <c r="J58" s="3">
        <f t="shared" si="59"/>
        <v>220</v>
      </c>
      <c r="K58" s="2">
        <f t="shared" si="1"/>
        <v>660</v>
      </c>
      <c r="L58" s="1"/>
      <c r="M58" s="3" t="str">
        <f t="shared" si="2"/>
        <v>6d</v>
      </c>
      <c r="N58" s="321">
        <f t="shared" si="3"/>
        <v>0</v>
      </c>
      <c r="O58" s="3" t="str">
        <f t="shared" si="4"/>
        <v>8d</v>
      </c>
      <c r="P58" s="321" t="str">
        <f t="shared" si="5"/>
        <v>+1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320">
        <v>58.0</v>
      </c>
      <c r="B59" s="320" t="s">
        <v>449</v>
      </c>
      <c r="C59" s="320" t="s">
        <v>480</v>
      </c>
      <c r="D59" s="1"/>
      <c r="E59" s="1"/>
      <c r="F59" s="3">
        <f t="shared" si="6"/>
        <v>54</v>
      </c>
      <c r="G59" s="3">
        <f t="shared" ref="G59:J59" si="60">G58 +4</f>
        <v>212</v>
      </c>
      <c r="H59" s="3">
        <f t="shared" si="60"/>
        <v>216</v>
      </c>
      <c r="I59" s="3">
        <f t="shared" si="60"/>
        <v>220</v>
      </c>
      <c r="J59" s="3">
        <f t="shared" si="60"/>
        <v>224</v>
      </c>
      <c r="K59" s="2">
        <f t="shared" si="1"/>
        <v>672</v>
      </c>
      <c r="L59" s="1"/>
      <c r="M59" s="3" t="str">
        <f t="shared" si="2"/>
        <v>6d</v>
      </c>
      <c r="N59" s="321">
        <f t="shared" si="3"/>
        <v>0</v>
      </c>
      <c r="O59" s="3" t="str">
        <f t="shared" si="4"/>
        <v>8d</v>
      </c>
      <c r="P59" s="321" t="str">
        <f t="shared" si="5"/>
        <v>+1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320">
        <v>59.0</v>
      </c>
      <c r="B60" s="320" t="s">
        <v>449</v>
      </c>
      <c r="C60" s="320" t="s">
        <v>480</v>
      </c>
      <c r="D60" s="1"/>
      <c r="E60" s="1"/>
      <c r="F60" s="3">
        <f t="shared" si="6"/>
        <v>55</v>
      </c>
      <c r="G60" s="3">
        <f t="shared" ref="G60:J60" si="61">G59 +4</f>
        <v>216</v>
      </c>
      <c r="H60" s="3">
        <f t="shared" si="61"/>
        <v>220</v>
      </c>
      <c r="I60" s="3">
        <f t="shared" si="61"/>
        <v>224</v>
      </c>
      <c r="J60" s="3">
        <f t="shared" si="61"/>
        <v>228</v>
      </c>
      <c r="K60" s="2">
        <f t="shared" si="1"/>
        <v>684</v>
      </c>
      <c r="L60" s="1"/>
      <c r="M60" s="3" t="str">
        <f t="shared" si="2"/>
        <v>6d</v>
      </c>
      <c r="N60" s="321">
        <f t="shared" si="3"/>
        <v>0</v>
      </c>
      <c r="O60" s="3" t="str">
        <f t="shared" si="4"/>
        <v>8d</v>
      </c>
      <c r="P60" s="321" t="str">
        <f t="shared" si="5"/>
        <v>+1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320">
        <v>60.0</v>
      </c>
      <c r="B61" s="320" t="s">
        <v>457</v>
      </c>
      <c r="C61" s="320" t="s">
        <v>486</v>
      </c>
      <c r="D61" s="1"/>
      <c r="E61" s="1"/>
      <c r="F61" s="3">
        <f t="shared" si="6"/>
        <v>56</v>
      </c>
      <c r="G61" s="3">
        <f t="shared" ref="G61:J61" si="62">G60 +4</f>
        <v>220</v>
      </c>
      <c r="H61" s="3">
        <f t="shared" si="62"/>
        <v>224</v>
      </c>
      <c r="I61" s="3">
        <f t="shared" si="62"/>
        <v>228</v>
      </c>
      <c r="J61" s="3">
        <f t="shared" si="62"/>
        <v>232</v>
      </c>
      <c r="K61" s="2">
        <f t="shared" si="1"/>
        <v>696</v>
      </c>
      <c r="L61" s="1"/>
      <c r="M61" s="3" t="str">
        <f t="shared" si="2"/>
        <v>7d</v>
      </c>
      <c r="N61" s="321" t="str">
        <f t="shared" si="3"/>
        <v>-1</v>
      </c>
      <c r="O61" s="3" t="str">
        <f t="shared" si="4"/>
        <v>9d</v>
      </c>
      <c r="P61" s="321">
        <f t="shared" si="5"/>
        <v>0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320">
        <v>61.0</v>
      </c>
      <c r="B62" s="320" t="s">
        <v>457</v>
      </c>
      <c r="C62" s="320" t="s">
        <v>486</v>
      </c>
      <c r="D62" s="1"/>
      <c r="E62" s="1"/>
      <c r="F62" s="3">
        <f t="shared" si="6"/>
        <v>57</v>
      </c>
      <c r="G62" s="3">
        <f t="shared" ref="G62:J62" si="63">G61 +4</f>
        <v>224</v>
      </c>
      <c r="H62" s="3">
        <f t="shared" si="63"/>
        <v>228</v>
      </c>
      <c r="I62" s="3">
        <f t="shared" si="63"/>
        <v>232</v>
      </c>
      <c r="J62" s="3">
        <f t="shared" si="63"/>
        <v>236</v>
      </c>
      <c r="K62" s="2">
        <f t="shared" si="1"/>
        <v>708</v>
      </c>
      <c r="L62" s="1"/>
      <c r="M62" s="3" t="str">
        <f t="shared" si="2"/>
        <v>7d</v>
      </c>
      <c r="N62" s="321" t="str">
        <f t="shared" si="3"/>
        <v>-1</v>
      </c>
      <c r="O62" s="3" t="str">
        <f t="shared" si="4"/>
        <v>9d</v>
      </c>
      <c r="P62" s="321">
        <f t="shared" si="5"/>
        <v>0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320">
        <v>62.0</v>
      </c>
      <c r="B63" s="320" t="s">
        <v>457</v>
      </c>
      <c r="C63" s="320" t="s">
        <v>486</v>
      </c>
      <c r="D63" s="1"/>
      <c r="E63" s="1"/>
      <c r="F63" s="3">
        <f t="shared" si="6"/>
        <v>58</v>
      </c>
      <c r="G63" s="3">
        <f t="shared" ref="G63:J63" si="64">G62 +4</f>
        <v>228</v>
      </c>
      <c r="H63" s="3">
        <f t="shared" si="64"/>
        <v>232</v>
      </c>
      <c r="I63" s="3">
        <f t="shared" si="64"/>
        <v>236</v>
      </c>
      <c r="J63" s="3">
        <f t="shared" si="64"/>
        <v>240</v>
      </c>
      <c r="K63" s="2">
        <f t="shared" si="1"/>
        <v>720</v>
      </c>
      <c r="L63" s="1"/>
      <c r="M63" s="3" t="str">
        <f t="shared" si="2"/>
        <v>7d</v>
      </c>
      <c r="N63" s="321" t="str">
        <f t="shared" si="3"/>
        <v>-1</v>
      </c>
      <c r="O63" s="3" t="str">
        <f t="shared" si="4"/>
        <v>9d</v>
      </c>
      <c r="P63" s="321">
        <f t="shared" si="5"/>
        <v>0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320">
        <v>63.0</v>
      </c>
      <c r="B64" s="320" t="s">
        <v>457</v>
      </c>
      <c r="C64" s="320" t="s">
        <v>486</v>
      </c>
      <c r="D64" s="1"/>
      <c r="E64" s="1"/>
      <c r="F64" s="3">
        <f t="shared" si="6"/>
        <v>59</v>
      </c>
      <c r="G64" s="3">
        <f t="shared" ref="G64:J64" si="65">G63 +4</f>
        <v>232</v>
      </c>
      <c r="H64" s="3">
        <f t="shared" si="65"/>
        <v>236</v>
      </c>
      <c r="I64" s="3">
        <f t="shared" si="65"/>
        <v>240</v>
      </c>
      <c r="J64" s="3">
        <f t="shared" si="65"/>
        <v>244</v>
      </c>
      <c r="K64" s="2">
        <f t="shared" si="1"/>
        <v>732</v>
      </c>
      <c r="L64" s="1"/>
      <c r="M64" s="3" t="str">
        <f t="shared" si="2"/>
        <v>7d</v>
      </c>
      <c r="N64" s="321" t="str">
        <f t="shared" si="3"/>
        <v>-1</v>
      </c>
      <c r="O64" s="3" t="str">
        <f t="shared" si="4"/>
        <v>9d</v>
      </c>
      <c r="P64" s="321">
        <f t="shared" si="5"/>
        <v>0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320">
        <v>64.0</v>
      </c>
      <c r="B65" s="320" t="s">
        <v>457</v>
      </c>
      <c r="C65" s="320" t="s">
        <v>486</v>
      </c>
      <c r="D65" s="1"/>
      <c r="E65" s="1"/>
      <c r="F65" s="3">
        <f t="shared" si="6"/>
        <v>60</v>
      </c>
      <c r="G65" s="3">
        <f t="shared" ref="G65:J65" si="66">G64 +4</f>
        <v>236</v>
      </c>
      <c r="H65" s="3">
        <f t="shared" si="66"/>
        <v>240</v>
      </c>
      <c r="I65" s="3">
        <f t="shared" si="66"/>
        <v>244</v>
      </c>
      <c r="J65" s="3">
        <f t="shared" si="66"/>
        <v>248</v>
      </c>
      <c r="K65" s="2">
        <f t="shared" si="1"/>
        <v>744</v>
      </c>
      <c r="L65" s="1"/>
      <c r="M65" s="3" t="str">
        <f t="shared" si="2"/>
        <v>7d</v>
      </c>
      <c r="N65" s="321" t="str">
        <f t="shared" si="3"/>
        <v>-1</v>
      </c>
      <c r="O65" s="3" t="str">
        <f t="shared" si="4"/>
        <v>9d</v>
      </c>
      <c r="P65" s="321">
        <f t="shared" si="5"/>
        <v>0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320">
        <v>65.0</v>
      </c>
      <c r="B66" s="320" t="s">
        <v>465</v>
      </c>
      <c r="C66" s="320" t="s">
        <v>488</v>
      </c>
      <c r="D66" s="1"/>
      <c r="E66" s="1"/>
      <c r="F66" s="3">
        <f t="shared" si="6"/>
        <v>61</v>
      </c>
      <c r="G66" s="3">
        <f t="shared" ref="G66:J66" si="67">G65 +4</f>
        <v>240</v>
      </c>
      <c r="H66" s="3">
        <f t="shared" si="67"/>
        <v>244</v>
      </c>
      <c r="I66" s="3">
        <f t="shared" si="67"/>
        <v>248</v>
      </c>
      <c r="J66" s="3">
        <f t="shared" si="67"/>
        <v>252</v>
      </c>
      <c r="K66" s="2">
        <f t="shared" si="1"/>
        <v>756</v>
      </c>
      <c r="L66" s="1"/>
      <c r="M66" s="3" t="str">
        <f t="shared" si="2"/>
        <v>7d</v>
      </c>
      <c r="N66" s="321" t="str">
        <f t="shared" si="3"/>
        <v>+1</v>
      </c>
      <c r="O66" s="3" t="str">
        <f t="shared" si="4"/>
        <v>9d</v>
      </c>
      <c r="P66" s="321" t="str">
        <f t="shared" si="5"/>
        <v>+2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320">
        <v>66.0</v>
      </c>
      <c r="B67" s="320" t="s">
        <v>465</v>
      </c>
      <c r="C67" s="320" t="s">
        <v>488</v>
      </c>
      <c r="D67" s="1"/>
      <c r="E67" s="1"/>
      <c r="F67" s="3">
        <f t="shared" si="6"/>
        <v>62</v>
      </c>
      <c r="G67" s="3">
        <f t="shared" ref="G67:J67" si="68">G66 +4</f>
        <v>244</v>
      </c>
      <c r="H67" s="3">
        <f t="shared" si="68"/>
        <v>248</v>
      </c>
      <c r="I67" s="3">
        <f t="shared" si="68"/>
        <v>252</v>
      </c>
      <c r="J67" s="3">
        <f t="shared" si="68"/>
        <v>256</v>
      </c>
      <c r="K67" s="2">
        <f t="shared" si="1"/>
        <v>768</v>
      </c>
      <c r="L67" s="1"/>
      <c r="M67" s="3" t="str">
        <f t="shared" si="2"/>
        <v>7d</v>
      </c>
      <c r="N67" s="321" t="str">
        <f t="shared" si="3"/>
        <v>+1</v>
      </c>
      <c r="O67" s="3" t="str">
        <f t="shared" si="4"/>
        <v>9d</v>
      </c>
      <c r="P67" s="321" t="str">
        <f t="shared" si="5"/>
        <v>+2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320">
        <v>67.0</v>
      </c>
      <c r="B68" s="320" t="s">
        <v>465</v>
      </c>
      <c r="C68" s="320" t="s">
        <v>488</v>
      </c>
      <c r="D68" s="1"/>
      <c r="E68" s="1"/>
      <c r="F68" s="3">
        <f t="shared" si="6"/>
        <v>63</v>
      </c>
      <c r="G68" s="3">
        <f t="shared" ref="G68:J68" si="69">G67 +4</f>
        <v>248</v>
      </c>
      <c r="H68" s="3">
        <f t="shared" si="69"/>
        <v>252</v>
      </c>
      <c r="I68" s="3">
        <f t="shared" si="69"/>
        <v>256</v>
      </c>
      <c r="J68" s="3">
        <f t="shared" si="69"/>
        <v>260</v>
      </c>
      <c r="K68" s="2">
        <f t="shared" si="1"/>
        <v>780</v>
      </c>
      <c r="L68" s="1"/>
      <c r="M68" s="3" t="str">
        <f t="shared" si="2"/>
        <v>7d</v>
      </c>
      <c r="N68" s="321" t="str">
        <f t="shared" si="3"/>
        <v>+1</v>
      </c>
      <c r="O68" s="3" t="str">
        <f t="shared" si="4"/>
        <v>9d</v>
      </c>
      <c r="P68" s="321" t="str">
        <f t="shared" si="5"/>
        <v>+2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320">
        <v>68.0</v>
      </c>
      <c r="B69" s="320" t="s">
        <v>465</v>
      </c>
      <c r="C69" s="320" t="s">
        <v>488</v>
      </c>
      <c r="D69" s="1"/>
      <c r="E69" s="1"/>
      <c r="F69" s="3">
        <f t="shared" si="6"/>
        <v>64</v>
      </c>
      <c r="G69" s="3">
        <f t="shared" ref="G69:J69" si="70">G68 +4</f>
        <v>252</v>
      </c>
      <c r="H69" s="3">
        <f t="shared" si="70"/>
        <v>256</v>
      </c>
      <c r="I69" s="3">
        <f t="shared" si="70"/>
        <v>260</v>
      </c>
      <c r="J69" s="3">
        <f t="shared" si="70"/>
        <v>264</v>
      </c>
      <c r="K69" s="2">
        <f t="shared" si="1"/>
        <v>792</v>
      </c>
      <c r="L69" s="1"/>
      <c r="M69" s="3" t="str">
        <f t="shared" si="2"/>
        <v>7d</v>
      </c>
      <c r="N69" s="321" t="str">
        <f t="shared" si="3"/>
        <v>+1</v>
      </c>
      <c r="O69" s="3" t="str">
        <f t="shared" si="4"/>
        <v>9d</v>
      </c>
      <c r="P69" s="321" t="str">
        <f t="shared" si="5"/>
        <v>+2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320">
        <v>69.0</v>
      </c>
      <c r="B70" s="320" t="s">
        <v>465</v>
      </c>
      <c r="C70" s="320" t="s">
        <v>488</v>
      </c>
      <c r="D70" s="1"/>
      <c r="E70" s="1"/>
      <c r="F70" s="3">
        <f t="shared" si="6"/>
        <v>65</v>
      </c>
      <c r="G70" s="3">
        <f t="shared" ref="G70:J70" si="71">G69 +4</f>
        <v>256</v>
      </c>
      <c r="H70" s="3">
        <f t="shared" si="71"/>
        <v>260</v>
      </c>
      <c r="I70" s="3">
        <f t="shared" si="71"/>
        <v>264</v>
      </c>
      <c r="J70" s="3">
        <f t="shared" si="71"/>
        <v>268</v>
      </c>
      <c r="K70" s="2">
        <f t="shared" si="1"/>
        <v>804</v>
      </c>
      <c r="L70" s="1"/>
      <c r="M70" s="3" t="str">
        <f t="shared" si="2"/>
        <v>7d</v>
      </c>
      <c r="N70" s="321" t="str">
        <f t="shared" si="3"/>
        <v>+1</v>
      </c>
      <c r="O70" s="3" t="str">
        <f t="shared" si="4"/>
        <v>9d</v>
      </c>
      <c r="P70" s="321" t="str">
        <f t="shared" si="5"/>
        <v>+2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320">
        <v>70.0</v>
      </c>
      <c r="B71" s="320" t="s">
        <v>490</v>
      </c>
      <c r="C71" s="320" t="s">
        <v>491</v>
      </c>
      <c r="D71" s="1"/>
      <c r="E71" s="1"/>
      <c r="F71" s="3">
        <f t="shared" si="6"/>
        <v>66</v>
      </c>
      <c r="G71" s="3">
        <f t="shared" ref="G71:J71" si="72">G70 +4</f>
        <v>260</v>
      </c>
      <c r="H71" s="3">
        <f t="shared" si="72"/>
        <v>264</v>
      </c>
      <c r="I71" s="3">
        <f t="shared" si="72"/>
        <v>268</v>
      </c>
      <c r="J71" s="3">
        <f t="shared" si="72"/>
        <v>272</v>
      </c>
      <c r="K71" s="2">
        <f t="shared" si="1"/>
        <v>816</v>
      </c>
      <c r="L71" s="1"/>
      <c r="M71" s="3" t="str">
        <f t="shared" si="2"/>
        <v>8d</v>
      </c>
      <c r="N71" s="321">
        <f t="shared" si="3"/>
        <v>0</v>
      </c>
      <c r="O71" s="3" t="str">
        <f>LEFT(C71,3)</f>
        <v>10d</v>
      </c>
      <c r="P71" s="321">
        <f t="shared" ref="P71:P101" si="74">IF(RIGHT(C71,3)=LEFT(C71,3),0,RIGHT(C71,2))</f>
        <v>0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320">
        <v>71.0</v>
      </c>
      <c r="B72" s="320" t="s">
        <v>490</v>
      </c>
      <c r="C72" s="320" t="s">
        <v>491</v>
      </c>
      <c r="D72" s="1"/>
      <c r="E72" s="1"/>
      <c r="F72" s="3">
        <f t="shared" si="6"/>
        <v>67</v>
      </c>
      <c r="G72" s="3">
        <f t="shared" ref="G72:J72" si="73">G71 +4</f>
        <v>264</v>
      </c>
      <c r="H72" s="3">
        <f t="shared" si="73"/>
        <v>268</v>
      </c>
      <c r="I72" s="3">
        <f t="shared" si="73"/>
        <v>272</v>
      </c>
      <c r="J72" s="3">
        <f t="shared" si="73"/>
        <v>276</v>
      </c>
      <c r="K72" s="2">
        <f t="shared" si="1"/>
        <v>828</v>
      </c>
      <c r="L72" s="1"/>
      <c r="M72" s="3" t="str">
        <f t="shared" si="2"/>
        <v>8d</v>
      </c>
      <c r="N72" s="321">
        <f t="shared" si="3"/>
        <v>0</v>
      </c>
      <c r="O72" s="3" t="str">
        <f t="shared" ref="O72:O101" si="76">LEFT(C72,2)</f>
        <v>10</v>
      </c>
      <c r="P72" s="321">
        <f t="shared" si="74"/>
        <v>0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320">
        <v>72.0</v>
      </c>
      <c r="B73" s="320" t="s">
        <v>490</v>
      </c>
      <c r="C73" s="320" t="s">
        <v>491</v>
      </c>
      <c r="D73" s="1"/>
      <c r="E73" s="1"/>
      <c r="F73" s="3">
        <f t="shared" si="6"/>
        <v>68</v>
      </c>
      <c r="G73" s="3">
        <f t="shared" ref="G73:J73" si="75">G72 +4</f>
        <v>268</v>
      </c>
      <c r="H73" s="3">
        <f t="shared" si="75"/>
        <v>272</v>
      </c>
      <c r="I73" s="3">
        <f t="shared" si="75"/>
        <v>276</v>
      </c>
      <c r="J73" s="3">
        <f t="shared" si="75"/>
        <v>280</v>
      </c>
      <c r="K73" s="2">
        <f t="shared" si="1"/>
        <v>840</v>
      </c>
      <c r="L73" s="1"/>
      <c r="M73" s="3" t="str">
        <f t="shared" si="2"/>
        <v>8d</v>
      </c>
      <c r="N73" s="321">
        <f t="shared" si="3"/>
        <v>0</v>
      </c>
      <c r="O73" s="3" t="str">
        <f t="shared" si="76"/>
        <v>10</v>
      </c>
      <c r="P73" s="321">
        <f t="shared" si="74"/>
        <v>0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320">
        <v>73.0</v>
      </c>
      <c r="B74" s="320" t="s">
        <v>490</v>
      </c>
      <c r="C74" s="320" t="s">
        <v>491</v>
      </c>
      <c r="D74" s="1"/>
      <c r="E74" s="1"/>
      <c r="F74" s="3">
        <f t="shared" si="6"/>
        <v>69</v>
      </c>
      <c r="G74" s="3">
        <f t="shared" ref="G74:J74" si="77">G73 +4</f>
        <v>272</v>
      </c>
      <c r="H74" s="3">
        <f t="shared" si="77"/>
        <v>276</v>
      </c>
      <c r="I74" s="3">
        <f t="shared" si="77"/>
        <v>280</v>
      </c>
      <c r="J74" s="3">
        <f t="shared" si="77"/>
        <v>284</v>
      </c>
      <c r="K74" s="2">
        <f t="shared" si="1"/>
        <v>852</v>
      </c>
      <c r="L74" s="1"/>
      <c r="M74" s="3" t="str">
        <f t="shared" si="2"/>
        <v>8d</v>
      </c>
      <c r="N74" s="321">
        <f t="shared" si="3"/>
        <v>0</v>
      </c>
      <c r="O74" s="3" t="str">
        <f t="shared" si="76"/>
        <v>10</v>
      </c>
      <c r="P74" s="321">
        <f t="shared" si="74"/>
        <v>0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320">
        <v>74.0</v>
      </c>
      <c r="B75" s="320" t="s">
        <v>490</v>
      </c>
      <c r="C75" s="320" t="s">
        <v>491</v>
      </c>
      <c r="D75" s="1"/>
      <c r="E75" s="1"/>
      <c r="F75" s="3">
        <f t="shared" si="6"/>
        <v>70</v>
      </c>
      <c r="G75" s="3">
        <f t="shared" ref="G75:J75" si="78">G74 +4</f>
        <v>276</v>
      </c>
      <c r="H75" s="3">
        <f t="shared" si="78"/>
        <v>280</v>
      </c>
      <c r="I75" s="3">
        <f t="shared" si="78"/>
        <v>284</v>
      </c>
      <c r="J75" s="3">
        <f t="shared" si="78"/>
        <v>288</v>
      </c>
      <c r="K75" s="2">
        <f t="shared" si="1"/>
        <v>864</v>
      </c>
      <c r="L75" s="1"/>
      <c r="M75" s="3" t="str">
        <f t="shared" si="2"/>
        <v>8d</v>
      </c>
      <c r="N75" s="321">
        <f t="shared" si="3"/>
        <v>0</v>
      </c>
      <c r="O75" s="3" t="str">
        <f t="shared" si="76"/>
        <v>10</v>
      </c>
      <c r="P75" s="321">
        <f t="shared" si="74"/>
        <v>0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320">
        <v>75.0</v>
      </c>
      <c r="B76" s="320" t="s">
        <v>495</v>
      </c>
      <c r="C76" s="320" t="s">
        <v>496</v>
      </c>
      <c r="D76" s="1"/>
      <c r="E76" s="1"/>
      <c r="F76" s="3">
        <f t="shared" si="6"/>
        <v>71</v>
      </c>
      <c r="G76" s="3">
        <f t="shared" ref="G76:J76" si="79">G75 +4</f>
        <v>280</v>
      </c>
      <c r="H76" s="3">
        <f t="shared" si="79"/>
        <v>284</v>
      </c>
      <c r="I76" s="3">
        <f t="shared" si="79"/>
        <v>288</v>
      </c>
      <c r="J76" s="3">
        <f t="shared" si="79"/>
        <v>292</v>
      </c>
      <c r="K76" s="2">
        <f t="shared" si="1"/>
        <v>876</v>
      </c>
      <c r="L76" s="1"/>
      <c r="M76" s="3" t="str">
        <f t="shared" si="2"/>
        <v>8d</v>
      </c>
      <c r="N76" s="321" t="str">
        <f t="shared" si="3"/>
        <v>+2</v>
      </c>
      <c r="O76" s="3" t="str">
        <f t="shared" si="76"/>
        <v>10</v>
      </c>
      <c r="P76" s="321" t="str">
        <f t="shared" si="74"/>
        <v>+2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320">
        <v>76.0</v>
      </c>
      <c r="B77" s="320" t="s">
        <v>495</v>
      </c>
      <c r="C77" s="320" t="s">
        <v>496</v>
      </c>
      <c r="D77" s="1"/>
      <c r="E77" s="1"/>
      <c r="F77" s="3">
        <f t="shared" si="6"/>
        <v>72</v>
      </c>
      <c r="G77" s="3">
        <f t="shared" ref="G77:J77" si="80">G76 +4</f>
        <v>284</v>
      </c>
      <c r="H77" s="3">
        <f t="shared" si="80"/>
        <v>288</v>
      </c>
      <c r="I77" s="3">
        <f t="shared" si="80"/>
        <v>292</v>
      </c>
      <c r="J77" s="3">
        <f t="shared" si="80"/>
        <v>296</v>
      </c>
      <c r="K77" s="2">
        <f t="shared" si="1"/>
        <v>888</v>
      </c>
      <c r="L77" s="1"/>
      <c r="M77" s="3" t="str">
        <f t="shared" si="2"/>
        <v>8d</v>
      </c>
      <c r="N77" s="321" t="str">
        <f t="shared" si="3"/>
        <v>+2</v>
      </c>
      <c r="O77" s="3" t="str">
        <f t="shared" si="76"/>
        <v>10</v>
      </c>
      <c r="P77" s="321" t="str">
        <f t="shared" si="74"/>
        <v>+2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320">
        <v>77.0</v>
      </c>
      <c r="B78" s="320" t="s">
        <v>495</v>
      </c>
      <c r="C78" s="320" t="s">
        <v>496</v>
      </c>
      <c r="D78" s="1"/>
      <c r="E78" s="1"/>
      <c r="F78" s="3">
        <f t="shared" si="6"/>
        <v>73</v>
      </c>
      <c r="G78" s="3">
        <f t="shared" ref="G78:J78" si="81">G77 +4</f>
        <v>288</v>
      </c>
      <c r="H78" s="3">
        <f t="shared" si="81"/>
        <v>292</v>
      </c>
      <c r="I78" s="3">
        <f t="shared" si="81"/>
        <v>296</v>
      </c>
      <c r="J78" s="3">
        <f t="shared" si="81"/>
        <v>300</v>
      </c>
      <c r="K78" s="2">
        <f t="shared" si="1"/>
        <v>900</v>
      </c>
      <c r="L78" s="1"/>
      <c r="M78" s="3" t="str">
        <f t="shared" si="2"/>
        <v>8d</v>
      </c>
      <c r="N78" s="321" t="str">
        <f t="shared" si="3"/>
        <v>+2</v>
      </c>
      <c r="O78" s="3" t="str">
        <f t="shared" si="76"/>
        <v>10</v>
      </c>
      <c r="P78" s="321" t="str">
        <f t="shared" si="74"/>
        <v>+2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320">
        <v>78.0</v>
      </c>
      <c r="B79" s="320" t="s">
        <v>495</v>
      </c>
      <c r="C79" s="320" t="s">
        <v>496</v>
      </c>
      <c r="D79" s="1"/>
      <c r="E79" s="1"/>
      <c r="F79" s="3">
        <f t="shared" si="6"/>
        <v>74</v>
      </c>
      <c r="G79" s="3">
        <f t="shared" ref="G79:J79" si="82">G78 +4</f>
        <v>292</v>
      </c>
      <c r="H79" s="3">
        <f t="shared" si="82"/>
        <v>296</v>
      </c>
      <c r="I79" s="3">
        <f t="shared" si="82"/>
        <v>300</v>
      </c>
      <c r="J79" s="3">
        <f t="shared" si="82"/>
        <v>304</v>
      </c>
      <c r="K79" s="2">
        <f t="shared" si="1"/>
        <v>912</v>
      </c>
      <c r="L79" s="1"/>
      <c r="M79" s="3" t="str">
        <f t="shared" si="2"/>
        <v>8d</v>
      </c>
      <c r="N79" s="321" t="str">
        <f t="shared" si="3"/>
        <v>+2</v>
      </c>
      <c r="O79" s="3" t="str">
        <f t="shared" si="76"/>
        <v>10</v>
      </c>
      <c r="P79" s="321" t="str">
        <f t="shared" si="74"/>
        <v>+2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320">
        <v>79.0</v>
      </c>
      <c r="B80" s="320" t="s">
        <v>495</v>
      </c>
      <c r="C80" s="320" t="s">
        <v>496</v>
      </c>
      <c r="D80" s="1"/>
      <c r="E80" s="1"/>
      <c r="F80" s="3">
        <f t="shared" si="6"/>
        <v>75</v>
      </c>
      <c r="G80" s="3">
        <f t="shared" ref="G80:J80" si="83">G79 +4</f>
        <v>296</v>
      </c>
      <c r="H80" s="3">
        <f t="shared" si="83"/>
        <v>300</v>
      </c>
      <c r="I80" s="3">
        <f t="shared" si="83"/>
        <v>304</v>
      </c>
      <c r="J80" s="3">
        <f t="shared" si="83"/>
        <v>308</v>
      </c>
      <c r="K80" s="2">
        <f t="shared" si="1"/>
        <v>924</v>
      </c>
      <c r="L80" s="1"/>
      <c r="M80" s="3" t="str">
        <f t="shared" si="2"/>
        <v>8d</v>
      </c>
      <c r="N80" s="321" t="str">
        <f t="shared" si="3"/>
        <v>+2</v>
      </c>
      <c r="O80" s="3" t="str">
        <f t="shared" si="76"/>
        <v>10</v>
      </c>
      <c r="P80" s="321" t="str">
        <f t="shared" si="74"/>
        <v>+2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320">
        <v>80.0</v>
      </c>
      <c r="B81" s="320" t="s">
        <v>486</v>
      </c>
      <c r="C81" s="320" t="s">
        <v>498</v>
      </c>
      <c r="D81" s="1"/>
      <c r="E81" s="1"/>
      <c r="F81" s="3">
        <f t="shared" si="6"/>
        <v>76</v>
      </c>
      <c r="G81" s="3">
        <f t="shared" ref="G81:J81" si="84">G80 +4</f>
        <v>300</v>
      </c>
      <c r="H81" s="3">
        <f t="shared" si="84"/>
        <v>304</v>
      </c>
      <c r="I81" s="3">
        <f t="shared" si="84"/>
        <v>308</v>
      </c>
      <c r="J81" s="3">
        <f t="shared" si="84"/>
        <v>312</v>
      </c>
      <c r="K81" s="2">
        <f t="shared" si="1"/>
        <v>936</v>
      </c>
      <c r="L81" s="1"/>
      <c r="M81" s="3" t="str">
        <f t="shared" si="2"/>
        <v>9d</v>
      </c>
      <c r="N81" s="321">
        <f t="shared" si="3"/>
        <v>0</v>
      </c>
      <c r="O81" s="3" t="str">
        <f t="shared" si="76"/>
        <v>11</v>
      </c>
      <c r="P81" s="321">
        <f t="shared" si="74"/>
        <v>0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320">
        <v>81.0</v>
      </c>
      <c r="B82" s="320" t="s">
        <v>486</v>
      </c>
      <c r="C82" s="320" t="s">
        <v>498</v>
      </c>
      <c r="D82" s="1"/>
      <c r="E82" s="1"/>
      <c r="F82" s="3">
        <f t="shared" si="6"/>
        <v>77</v>
      </c>
      <c r="G82" s="3">
        <f t="shared" ref="G82:J82" si="85">G81 +4</f>
        <v>304</v>
      </c>
      <c r="H82" s="3">
        <f t="shared" si="85"/>
        <v>308</v>
      </c>
      <c r="I82" s="3">
        <f t="shared" si="85"/>
        <v>312</v>
      </c>
      <c r="J82" s="3">
        <f t="shared" si="85"/>
        <v>316</v>
      </c>
      <c r="K82" s="2">
        <f t="shared" si="1"/>
        <v>948</v>
      </c>
      <c r="L82" s="1"/>
      <c r="M82" s="3" t="str">
        <f t="shared" si="2"/>
        <v>9d</v>
      </c>
      <c r="N82" s="321">
        <f t="shared" si="3"/>
        <v>0</v>
      </c>
      <c r="O82" s="3" t="str">
        <f t="shared" si="76"/>
        <v>11</v>
      </c>
      <c r="P82" s="321">
        <f t="shared" si="74"/>
        <v>0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320">
        <v>82.0</v>
      </c>
      <c r="B83" s="320" t="s">
        <v>486</v>
      </c>
      <c r="C83" s="320" t="s">
        <v>498</v>
      </c>
      <c r="D83" s="1"/>
      <c r="E83" s="1"/>
      <c r="F83" s="3">
        <f t="shared" si="6"/>
        <v>78</v>
      </c>
      <c r="G83" s="3">
        <f t="shared" ref="G83:J83" si="86">G82 +4</f>
        <v>308</v>
      </c>
      <c r="H83" s="3">
        <f t="shared" si="86"/>
        <v>312</v>
      </c>
      <c r="I83" s="3">
        <f t="shared" si="86"/>
        <v>316</v>
      </c>
      <c r="J83" s="3">
        <f t="shared" si="86"/>
        <v>320</v>
      </c>
      <c r="K83" s="2">
        <f t="shared" si="1"/>
        <v>960</v>
      </c>
      <c r="L83" s="1"/>
      <c r="M83" s="3" t="str">
        <f t="shared" si="2"/>
        <v>9d</v>
      </c>
      <c r="N83" s="321">
        <f t="shared" si="3"/>
        <v>0</v>
      </c>
      <c r="O83" s="3" t="str">
        <f t="shared" si="76"/>
        <v>11</v>
      </c>
      <c r="P83" s="321">
        <f t="shared" si="74"/>
        <v>0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320">
        <v>83.0</v>
      </c>
      <c r="B84" s="320" t="s">
        <v>486</v>
      </c>
      <c r="C84" s="320" t="s">
        <v>498</v>
      </c>
      <c r="D84" s="1"/>
      <c r="E84" s="1"/>
      <c r="F84" s="3">
        <f t="shared" si="6"/>
        <v>79</v>
      </c>
      <c r="G84" s="3">
        <f t="shared" ref="G84:J84" si="87">G83 +4</f>
        <v>312</v>
      </c>
      <c r="H84" s="3">
        <f t="shared" si="87"/>
        <v>316</v>
      </c>
      <c r="I84" s="3">
        <f t="shared" si="87"/>
        <v>320</v>
      </c>
      <c r="J84" s="3">
        <f t="shared" si="87"/>
        <v>324</v>
      </c>
      <c r="K84" s="2">
        <f t="shared" si="1"/>
        <v>972</v>
      </c>
      <c r="L84" s="1"/>
      <c r="M84" s="3" t="str">
        <f t="shared" si="2"/>
        <v>9d</v>
      </c>
      <c r="N84" s="321">
        <f t="shared" si="3"/>
        <v>0</v>
      </c>
      <c r="O84" s="3" t="str">
        <f t="shared" si="76"/>
        <v>11</v>
      </c>
      <c r="P84" s="321">
        <f t="shared" si="74"/>
        <v>0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320">
        <v>84.0</v>
      </c>
      <c r="B85" s="320" t="s">
        <v>486</v>
      </c>
      <c r="C85" s="320" t="s">
        <v>498</v>
      </c>
      <c r="D85" s="1"/>
      <c r="E85" s="1"/>
      <c r="F85" s="3">
        <f t="shared" si="6"/>
        <v>80</v>
      </c>
      <c r="G85" s="3">
        <f t="shared" ref="G85:J85" si="88">G84 +4</f>
        <v>316</v>
      </c>
      <c r="H85" s="3">
        <f t="shared" si="88"/>
        <v>320</v>
      </c>
      <c r="I85" s="3">
        <f t="shared" si="88"/>
        <v>324</v>
      </c>
      <c r="J85" s="3">
        <f t="shared" si="88"/>
        <v>328</v>
      </c>
      <c r="K85" s="2">
        <f t="shared" si="1"/>
        <v>984</v>
      </c>
      <c r="L85" s="1"/>
      <c r="M85" s="3" t="str">
        <f t="shared" si="2"/>
        <v>9d</v>
      </c>
      <c r="N85" s="321">
        <f t="shared" si="3"/>
        <v>0</v>
      </c>
      <c r="O85" s="3" t="str">
        <f t="shared" si="76"/>
        <v>11</v>
      </c>
      <c r="P85" s="321">
        <f t="shared" si="74"/>
        <v>0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320">
        <v>85.0</v>
      </c>
      <c r="B86" s="320" t="s">
        <v>488</v>
      </c>
      <c r="C86" s="320" t="s">
        <v>501</v>
      </c>
      <c r="D86" s="1"/>
      <c r="E86" s="1"/>
      <c r="F86" s="3">
        <f t="shared" si="6"/>
        <v>81</v>
      </c>
      <c r="G86" s="3">
        <f t="shared" ref="G86:J86" si="89">G85 +4</f>
        <v>320</v>
      </c>
      <c r="H86" s="3">
        <f t="shared" si="89"/>
        <v>324</v>
      </c>
      <c r="I86" s="3">
        <f t="shared" si="89"/>
        <v>328</v>
      </c>
      <c r="J86" s="3">
        <f t="shared" si="89"/>
        <v>332</v>
      </c>
      <c r="K86" s="2">
        <f t="shared" si="1"/>
        <v>996</v>
      </c>
      <c r="L86" s="1"/>
      <c r="M86" s="3" t="str">
        <f t="shared" si="2"/>
        <v>9d</v>
      </c>
      <c r="N86" s="321" t="str">
        <f t="shared" si="3"/>
        <v>+2</v>
      </c>
      <c r="O86" s="3" t="str">
        <f t="shared" si="76"/>
        <v>11</v>
      </c>
      <c r="P86" s="321" t="str">
        <f t="shared" si="74"/>
        <v>+2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320">
        <v>86.0</v>
      </c>
      <c r="B87" s="320" t="s">
        <v>488</v>
      </c>
      <c r="C87" s="320" t="s">
        <v>501</v>
      </c>
      <c r="D87" s="1"/>
      <c r="E87" s="1"/>
      <c r="F87" s="3">
        <f t="shared" si="6"/>
        <v>82</v>
      </c>
      <c r="G87" s="3">
        <f t="shared" ref="G87:J87" si="90">G86 +4</f>
        <v>324</v>
      </c>
      <c r="H87" s="3">
        <f t="shared" si="90"/>
        <v>328</v>
      </c>
      <c r="I87" s="3">
        <f t="shared" si="90"/>
        <v>332</v>
      </c>
      <c r="J87" s="3">
        <f t="shared" si="90"/>
        <v>336</v>
      </c>
      <c r="K87" s="2">
        <f t="shared" si="1"/>
        <v>1008</v>
      </c>
      <c r="L87" s="1"/>
      <c r="M87" s="3" t="str">
        <f t="shared" si="2"/>
        <v>9d</v>
      </c>
      <c r="N87" s="321" t="str">
        <f t="shared" si="3"/>
        <v>+2</v>
      </c>
      <c r="O87" s="3" t="str">
        <f t="shared" si="76"/>
        <v>11</v>
      </c>
      <c r="P87" s="321" t="str">
        <f t="shared" si="74"/>
        <v>+2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320">
        <v>87.0</v>
      </c>
      <c r="B88" s="320" t="s">
        <v>488</v>
      </c>
      <c r="C88" s="320" t="s">
        <v>501</v>
      </c>
      <c r="D88" s="1"/>
      <c r="E88" s="1"/>
      <c r="F88" s="3">
        <f t="shared" si="6"/>
        <v>83</v>
      </c>
      <c r="G88" s="3">
        <f t="shared" ref="G88:J88" si="91">G87 +4</f>
        <v>328</v>
      </c>
      <c r="H88" s="3">
        <f t="shared" si="91"/>
        <v>332</v>
      </c>
      <c r="I88" s="3">
        <f t="shared" si="91"/>
        <v>336</v>
      </c>
      <c r="J88" s="3">
        <f t="shared" si="91"/>
        <v>340</v>
      </c>
      <c r="K88" s="2">
        <f t="shared" si="1"/>
        <v>1020</v>
      </c>
      <c r="L88" s="1"/>
      <c r="M88" s="3" t="str">
        <f t="shared" si="2"/>
        <v>9d</v>
      </c>
      <c r="N88" s="321" t="str">
        <f t="shared" si="3"/>
        <v>+2</v>
      </c>
      <c r="O88" s="3" t="str">
        <f t="shared" si="76"/>
        <v>11</v>
      </c>
      <c r="P88" s="321" t="str">
        <f t="shared" si="74"/>
        <v>+2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320">
        <v>88.0</v>
      </c>
      <c r="B89" s="320" t="s">
        <v>488</v>
      </c>
      <c r="C89" s="320" t="s">
        <v>501</v>
      </c>
      <c r="D89" s="1"/>
      <c r="E89" s="1"/>
      <c r="F89" s="3">
        <f t="shared" si="6"/>
        <v>84</v>
      </c>
      <c r="G89" s="3">
        <f t="shared" ref="G89:J89" si="92">G88 +4</f>
        <v>332</v>
      </c>
      <c r="H89" s="3">
        <f t="shared" si="92"/>
        <v>336</v>
      </c>
      <c r="I89" s="3">
        <f t="shared" si="92"/>
        <v>340</v>
      </c>
      <c r="J89" s="3">
        <f t="shared" si="92"/>
        <v>344</v>
      </c>
      <c r="K89" s="2">
        <f t="shared" si="1"/>
        <v>1032</v>
      </c>
      <c r="L89" s="1"/>
      <c r="M89" s="3" t="str">
        <f t="shared" si="2"/>
        <v>9d</v>
      </c>
      <c r="N89" s="321" t="str">
        <f t="shared" si="3"/>
        <v>+2</v>
      </c>
      <c r="O89" s="3" t="str">
        <f t="shared" si="76"/>
        <v>11</v>
      </c>
      <c r="P89" s="321" t="str">
        <f t="shared" si="74"/>
        <v>+2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320">
        <v>89.0</v>
      </c>
      <c r="B90" s="320" t="s">
        <v>488</v>
      </c>
      <c r="C90" s="320" t="s">
        <v>501</v>
      </c>
      <c r="D90" s="1"/>
      <c r="E90" s="1"/>
      <c r="F90" s="3">
        <f t="shared" si="6"/>
        <v>85</v>
      </c>
      <c r="G90" s="3">
        <f t="shared" ref="G90:J90" si="93">G89 +4</f>
        <v>336</v>
      </c>
      <c r="H90" s="3">
        <f t="shared" si="93"/>
        <v>340</v>
      </c>
      <c r="I90" s="3">
        <f t="shared" si="93"/>
        <v>344</v>
      </c>
      <c r="J90" s="3">
        <f t="shared" si="93"/>
        <v>348</v>
      </c>
      <c r="K90" s="2">
        <f t="shared" si="1"/>
        <v>1044</v>
      </c>
      <c r="L90" s="1"/>
      <c r="M90" s="3" t="str">
        <f t="shared" si="2"/>
        <v>9d</v>
      </c>
      <c r="N90" s="321" t="str">
        <f t="shared" si="3"/>
        <v>+2</v>
      </c>
      <c r="O90" s="3" t="str">
        <f t="shared" si="76"/>
        <v>11</v>
      </c>
      <c r="P90" s="321" t="str">
        <f t="shared" si="74"/>
        <v>+2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320">
        <v>90.0</v>
      </c>
      <c r="B91" s="320" t="s">
        <v>491</v>
      </c>
      <c r="C91" s="320" t="s">
        <v>502</v>
      </c>
      <c r="D91" s="1"/>
      <c r="E91" s="1"/>
      <c r="F91" s="3">
        <f t="shared" si="6"/>
        <v>86</v>
      </c>
      <c r="G91" s="3">
        <f t="shared" ref="G91:J91" si="94">G90 +4</f>
        <v>340</v>
      </c>
      <c r="H91" s="3">
        <f t="shared" si="94"/>
        <v>344</v>
      </c>
      <c r="I91" s="3">
        <f t="shared" si="94"/>
        <v>348</v>
      </c>
      <c r="J91" s="3">
        <f t="shared" si="94"/>
        <v>352</v>
      </c>
      <c r="K91" s="2">
        <f t="shared" si="1"/>
        <v>1056</v>
      </c>
      <c r="L91" s="1"/>
      <c r="M91" s="3" t="str">
        <f t="shared" ref="M91:M101" si="96">LEFT(B91,3)</f>
        <v>10d</v>
      </c>
      <c r="N91" s="321">
        <f t="shared" ref="N91:N101" si="97">IF(RIGHT(B91,3)=LEFT(B91,3),0,RIGHT(B91,2))</f>
        <v>0</v>
      </c>
      <c r="O91" s="3" t="str">
        <f t="shared" si="76"/>
        <v>12</v>
      </c>
      <c r="P91" s="321">
        <f t="shared" si="74"/>
        <v>0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320">
        <v>91.0</v>
      </c>
      <c r="B92" s="320" t="s">
        <v>491</v>
      </c>
      <c r="C92" s="320" t="s">
        <v>502</v>
      </c>
      <c r="D92" s="1"/>
      <c r="E92" s="1"/>
      <c r="F92" s="3">
        <f t="shared" si="6"/>
        <v>87</v>
      </c>
      <c r="G92" s="3">
        <f t="shared" ref="G92:J92" si="95">G91 +4</f>
        <v>344</v>
      </c>
      <c r="H92" s="3">
        <f t="shared" si="95"/>
        <v>348</v>
      </c>
      <c r="I92" s="3">
        <f t="shared" si="95"/>
        <v>352</v>
      </c>
      <c r="J92" s="3">
        <f t="shared" si="95"/>
        <v>356</v>
      </c>
      <c r="K92" s="2">
        <f t="shared" si="1"/>
        <v>1068</v>
      </c>
      <c r="L92" s="1"/>
      <c r="M92" s="3" t="str">
        <f t="shared" si="96"/>
        <v>10d</v>
      </c>
      <c r="N92" s="321">
        <f t="shared" si="97"/>
        <v>0</v>
      </c>
      <c r="O92" s="3" t="str">
        <f t="shared" si="76"/>
        <v>12</v>
      </c>
      <c r="P92" s="321">
        <f t="shared" si="74"/>
        <v>0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320">
        <v>92.0</v>
      </c>
      <c r="B93" s="320" t="s">
        <v>491</v>
      </c>
      <c r="C93" s="320" t="s">
        <v>502</v>
      </c>
      <c r="D93" s="1"/>
      <c r="E93" s="1"/>
      <c r="F93" s="3">
        <f t="shared" si="6"/>
        <v>88</v>
      </c>
      <c r="G93" s="3">
        <f t="shared" ref="G93:J93" si="98">G92 +4</f>
        <v>348</v>
      </c>
      <c r="H93" s="3">
        <f t="shared" si="98"/>
        <v>352</v>
      </c>
      <c r="I93" s="3">
        <f t="shared" si="98"/>
        <v>356</v>
      </c>
      <c r="J93" s="3">
        <f t="shared" si="98"/>
        <v>360</v>
      </c>
      <c r="K93" s="2">
        <f t="shared" si="1"/>
        <v>1080</v>
      </c>
      <c r="L93" s="1"/>
      <c r="M93" s="3" t="str">
        <f t="shared" si="96"/>
        <v>10d</v>
      </c>
      <c r="N93" s="321">
        <f t="shared" si="97"/>
        <v>0</v>
      </c>
      <c r="O93" s="3" t="str">
        <f t="shared" si="76"/>
        <v>12</v>
      </c>
      <c r="P93" s="321">
        <f t="shared" si="74"/>
        <v>0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320">
        <v>93.0</v>
      </c>
      <c r="B94" s="320" t="s">
        <v>491</v>
      </c>
      <c r="C94" s="320" t="s">
        <v>502</v>
      </c>
      <c r="D94" s="1"/>
      <c r="E94" s="1"/>
      <c r="F94" s="3">
        <f t="shared" si="6"/>
        <v>89</v>
      </c>
      <c r="G94" s="3">
        <f t="shared" ref="G94:J94" si="99">G93 +4</f>
        <v>352</v>
      </c>
      <c r="H94" s="3">
        <f t="shared" si="99"/>
        <v>356</v>
      </c>
      <c r="I94" s="3">
        <f t="shared" si="99"/>
        <v>360</v>
      </c>
      <c r="J94" s="3">
        <f t="shared" si="99"/>
        <v>364</v>
      </c>
      <c r="K94" s="2">
        <f t="shared" si="1"/>
        <v>1092</v>
      </c>
      <c r="L94" s="1"/>
      <c r="M94" s="3" t="str">
        <f t="shared" si="96"/>
        <v>10d</v>
      </c>
      <c r="N94" s="321">
        <f t="shared" si="97"/>
        <v>0</v>
      </c>
      <c r="O94" s="3" t="str">
        <f t="shared" si="76"/>
        <v>12</v>
      </c>
      <c r="P94" s="321">
        <f t="shared" si="74"/>
        <v>0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320">
        <v>94.0</v>
      </c>
      <c r="B95" s="320" t="s">
        <v>491</v>
      </c>
      <c r="C95" s="320" t="s">
        <v>502</v>
      </c>
      <c r="D95" s="1"/>
      <c r="E95" s="1"/>
      <c r="F95" s="3">
        <f t="shared" si="6"/>
        <v>90</v>
      </c>
      <c r="G95" s="3">
        <f t="shared" ref="G95:J95" si="100">G94 +4</f>
        <v>356</v>
      </c>
      <c r="H95" s="3">
        <f t="shared" si="100"/>
        <v>360</v>
      </c>
      <c r="I95" s="3">
        <f t="shared" si="100"/>
        <v>364</v>
      </c>
      <c r="J95" s="3">
        <f t="shared" si="100"/>
        <v>368</v>
      </c>
      <c r="K95" s="2">
        <f t="shared" si="1"/>
        <v>1104</v>
      </c>
      <c r="L95" s="1"/>
      <c r="M95" s="3" t="str">
        <f t="shared" si="96"/>
        <v>10d</v>
      </c>
      <c r="N95" s="321">
        <f t="shared" si="97"/>
        <v>0</v>
      </c>
      <c r="O95" s="3" t="str">
        <f t="shared" si="76"/>
        <v>12</v>
      </c>
      <c r="P95" s="321">
        <f t="shared" si="74"/>
        <v>0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320">
        <v>95.0</v>
      </c>
      <c r="B96" s="320" t="s">
        <v>496</v>
      </c>
      <c r="C96" s="320" t="s">
        <v>503</v>
      </c>
      <c r="D96" s="1"/>
      <c r="E96" s="1"/>
      <c r="F96" s="3">
        <f t="shared" si="6"/>
        <v>91</v>
      </c>
      <c r="G96" s="3">
        <f t="shared" ref="G96:J96" si="101">G95 +4</f>
        <v>360</v>
      </c>
      <c r="H96" s="3">
        <f t="shared" si="101"/>
        <v>364</v>
      </c>
      <c r="I96" s="3">
        <f t="shared" si="101"/>
        <v>368</v>
      </c>
      <c r="J96" s="3">
        <f t="shared" si="101"/>
        <v>372</v>
      </c>
      <c r="K96" s="2">
        <f t="shared" si="1"/>
        <v>1116</v>
      </c>
      <c r="L96" s="1"/>
      <c r="M96" s="3" t="str">
        <f t="shared" si="96"/>
        <v>10d</v>
      </c>
      <c r="N96" s="321" t="str">
        <f t="shared" si="97"/>
        <v>+2</v>
      </c>
      <c r="O96" s="3" t="str">
        <f t="shared" si="76"/>
        <v>12</v>
      </c>
      <c r="P96" s="321" t="str">
        <f t="shared" si="74"/>
        <v>+2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320">
        <v>96.0</v>
      </c>
      <c r="B97" s="320" t="s">
        <v>496</v>
      </c>
      <c r="C97" s="320" t="s">
        <v>503</v>
      </c>
      <c r="D97" s="1"/>
      <c r="E97" s="1"/>
      <c r="F97" s="3">
        <f t="shared" si="6"/>
        <v>92</v>
      </c>
      <c r="G97" s="3">
        <f t="shared" ref="G97:J97" si="102">G96 +4</f>
        <v>364</v>
      </c>
      <c r="H97" s="3">
        <f t="shared" si="102"/>
        <v>368</v>
      </c>
      <c r="I97" s="3">
        <f t="shared" si="102"/>
        <v>372</v>
      </c>
      <c r="J97" s="3">
        <f t="shared" si="102"/>
        <v>376</v>
      </c>
      <c r="K97" s="2">
        <f t="shared" si="1"/>
        <v>1128</v>
      </c>
      <c r="L97" s="1"/>
      <c r="M97" s="3" t="str">
        <f t="shared" si="96"/>
        <v>10d</v>
      </c>
      <c r="N97" s="321" t="str">
        <f t="shared" si="97"/>
        <v>+2</v>
      </c>
      <c r="O97" s="3" t="str">
        <f t="shared" si="76"/>
        <v>12</v>
      </c>
      <c r="P97" s="321" t="str">
        <f t="shared" si="74"/>
        <v>+2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320">
        <v>97.0</v>
      </c>
      <c r="B98" s="320" t="s">
        <v>496</v>
      </c>
      <c r="C98" s="320" t="s">
        <v>503</v>
      </c>
      <c r="D98" s="1"/>
      <c r="E98" s="1"/>
      <c r="F98" s="3">
        <f t="shared" si="6"/>
        <v>93</v>
      </c>
      <c r="G98" s="3">
        <f t="shared" ref="G98:J98" si="103">G97 +4</f>
        <v>368</v>
      </c>
      <c r="H98" s="3">
        <f t="shared" si="103"/>
        <v>372</v>
      </c>
      <c r="I98" s="3">
        <f t="shared" si="103"/>
        <v>376</v>
      </c>
      <c r="J98" s="3">
        <f t="shared" si="103"/>
        <v>380</v>
      </c>
      <c r="K98" s="2">
        <f t="shared" si="1"/>
        <v>1140</v>
      </c>
      <c r="L98" s="1"/>
      <c r="M98" s="3" t="str">
        <f t="shared" si="96"/>
        <v>10d</v>
      </c>
      <c r="N98" s="321" t="str">
        <f t="shared" si="97"/>
        <v>+2</v>
      </c>
      <c r="O98" s="3" t="str">
        <f t="shared" si="76"/>
        <v>12</v>
      </c>
      <c r="P98" s="321" t="str">
        <f t="shared" si="74"/>
        <v>+2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320">
        <v>98.0</v>
      </c>
      <c r="B99" s="320" t="s">
        <v>496</v>
      </c>
      <c r="C99" s="320" t="s">
        <v>503</v>
      </c>
      <c r="D99" s="1"/>
      <c r="E99" s="1"/>
      <c r="F99" s="3">
        <f t="shared" si="6"/>
        <v>94</v>
      </c>
      <c r="G99" s="3">
        <f t="shared" ref="G99:J99" si="104">G98 +4</f>
        <v>372</v>
      </c>
      <c r="H99" s="3">
        <f t="shared" si="104"/>
        <v>376</v>
      </c>
      <c r="I99" s="3">
        <f t="shared" si="104"/>
        <v>380</v>
      </c>
      <c r="J99" s="3">
        <f t="shared" si="104"/>
        <v>384</v>
      </c>
      <c r="K99" s="2">
        <f t="shared" si="1"/>
        <v>1152</v>
      </c>
      <c r="L99" s="1"/>
      <c r="M99" s="3" t="str">
        <f t="shared" si="96"/>
        <v>10d</v>
      </c>
      <c r="N99" s="321" t="str">
        <f t="shared" si="97"/>
        <v>+2</v>
      </c>
      <c r="O99" s="3" t="str">
        <f t="shared" si="76"/>
        <v>12</v>
      </c>
      <c r="P99" s="321" t="str">
        <f t="shared" si="74"/>
        <v>+2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320">
        <v>99.0</v>
      </c>
      <c r="B100" s="320" t="s">
        <v>496</v>
      </c>
      <c r="C100" s="320" t="s">
        <v>503</v>
      </c>
      <c r="D100" s="1"/>
      <c r="E100" s="1"/>
      <c r="F100" s="3">
        <f t="shared" si="6"/>
        <v>95</v>
      </c>
      <c r="G100" s="3">
        <f t="shared" ref="G100:J100" si="105">G99 +4</f>
        <v>376</v>
      </c>
      <c r="H100" s="3">
        <f t="shared" si="105"/>
        <v>380</v>
      </c>
      <c r="I100" s="3">
        <f t="shared" si="105"/>
        <v>384</v>
      </c>
      <c r="J100" s="3">
        <f t="shared" si="105"/>
        <v>388</v>
      </c>
      <c r="K100" s="2">
        <f t="shared" si="1"/>
        <v>1164</v>
      </c>
      <c r="L100" s="1"/>
      <c r="M100" s="3" t="str">
        <f t="shared" si="96"/>
        <v>10d</v>
      </c>
      <c r="N100" s="321" t="str">
        <f t="shared" si="97"/>
        <v>+2</v>
      </c>
      <c r="O100" s="3" t="str">
        <f t="shared" si="76"/>
        <v>12</v>
      </c>
      <c r="P100" s="321" t="str">
        <f t="shared" si="74"/>
        <v>+2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320">
        <v>100.0</v>
      </c>
      <c r="B101" s="320" t="s">
        <v>498</v>
      </c>
      <c r="C101" s="320" t="s">
        <v>504</v>
      </c>
      <c r="D101" s="1"/>
      <c r="E101" s="1"/>
      <c r="F101" s="3">
        <f t="shared" si="6"/>
        <v>96</v>
      </c>
      <c r="G101" s="3">
        <f t="shared" ref="G101:J101" si="106">G100 +4</f>
        <v>380</v>
      </c>
      <c r="H101" s="3">
        <f t="shared" si="106"/>
        <v>384</v>
      </c>
      <c r="I101" s="3">
        <f t="shared" si="106"/>
        <v>388</v>
      </c>
      <c r="J101" s="3">
        <f t="shared" si="106"/>
        <v>392</v>
      </c>
      <c r="K101" s="2">
        <f t="shared" si="1"/>
        <v>1176</v>
      </c>
      <c r="L101" s="1"/>
      <c r="M101" s="3" t="str">
        <f t="shared" si="96"/>
        <v>11d</v>
      </c>
      <c r="N101" s="321">
        <f t="shared" si="97"/>
        <v>0</v>
      </c>
      <c r="O101" s="3" t="str">
        <f t="shared" si="76"/>
        <v>13</v>
      </c>
      <c r="P101" s="321">
        <f t="shared" si="74"/>
        <v>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3"/>
      <c r="B102" s="1"/>
      <c r="C102" s="1"/>
      <c r="D102" s="1"/>
      <c r="E102" s="1"/>
      <c r="F102" s="3">
        <f t="shared" si="6"/>
        <v>97</v>
      </c>
      <c r="G102" s="3">
        <f t="shared" ref="G102:J102" si="107">G101 +4</f>
        <v>384</v>
      </c>
      <c r="H102" s="3">
        <f t="shared" si="107"/>
        <v>388</v>
      </c>
      <c r="I102" s="3">
        <f t="shared" si="107"/>
        <v>392</v>
      </c>
      <c r="J102" s="3">
        <f t="shared" si="107"/>
        <v>396</v>
      </c>
      <c r="K102" s="2">
        <f t="shared" si="1"/>
        <v>1188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3"/>
      <c r="B103" s="1"/>
      <c r="C103" s="1"/>
      <c r="D103" s="1"/>
      <c r="E103" s="1"/>
      <c r="F103" s="3">
        <f t="shared" si="6"/>
        <v>98</v>
      </c>
      <c r="G103" s="3">
        <f t="shared" ref="G103:J103" si="108">G102 +4</f>
        <v>388</v>
      </c>
      <c r="H103" s="3">
        <f t="shared" si="108"/>
        <v>392</v>
      </c>
      <c r="I103" s="3">
        <f t="shared" si="108"/>
        <v>396</v>
      </c>
      <c r="J103" s="3">
        <f t="shared" si="108"/>
        <v>400</v>
      </c>
      <c r="K103" s="2">
        <f t="shared" si="1"/>
        <v>1200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3"/>
      <c r="B104" s="1"/>
      <c r="C104" s="1"/>
      <c r="D104" s="1"/>
      <c r="E104" s="1"/>
      <c r="F104" s="3">
        <f t="shared" si="6"/>
        <v>99</v>
      </c>
      <c r="G104" s="3">
        <f t="shared" ref="G104:J104" si="109">G103 +4</f>
        <v>392</v>
      </c>
      <c r="H104" s="3">
        <f t="shared" si="109"/>
        <v>396</v>
      </c>
      <c r="I104" s="3">
        <f t="shared" si="109"/>
        <v>400</v>
      </c>
      <c r="J104" s="3">
        <f t="shared" si="109"/>
        <v>404</v>
      </c>
      <c r="K104" s="2">
        <f t="shared" si="1"/>
        <v>1212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3"/>
      <c r="B105" s="1"/>
      <c r="C105" s="1"/>
      <c r="D105" s="1"/>
      <c r="E105" s="1"/>
      <c r="F105" s="3">
        <f t="shared" si="6"/>
        <v>100</v>
      </c>
      <c r="G105" s="3">
        <f t="shared" ref="G105:J105" si="110">G104 +4</f>
        <v>396</v>
      </c>
      <c r="H105" s="3">
        <f t="shared" si="110"/>
        <v>400</v>
      </c>
      <c r="I105" s="3">
        <f t="shared" si="110"/>
        <v>404</v>
      </c>
      <c r="J105" s="3">
        <f t="shared" si="110"/>
        <v>408</v>
      </c>
      <c r="K105" s="2">
        <f t="shared" si="1"/>
        <v>1224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M1:N1"/>
    <mergeCell ref="O1:P1"/>
  </mergeCells>
  <drawing r:id="rId1"/>
</worksheet>
</file>