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시트1" sheetId="2" r:id="rId4"/>
    <sheet state="visible" name="참조 테이블"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장점(p.41)</t>
      </text>
    </comment>
    <comment authorId="0" ref="E20">
      <text>
        <t xml:space="preserve">0.25 +/-당 5cp
</t>
      </text>
    </comment>
    <comment authorId="0" ref="E21">
      <text>
        <t xml:space="preserve">기본 속력에서 소수점 이하를 버림</t>
      </text>
    </comment>
    <comment authorId="0" ref="A31">
      <text>
        <t xml:space="preserve">전투 종합 기능 +1
육신방어,정신방어 +1
전투 숙달 1단계 해금
1/2(소수점 이하 내림) 단계만큼 
신성 초상능력에 +1,
신성 주문 해금
1/2(소수점 이하 올림) 단계만큼 전사 초상능력에 +1</t>
      </text>
    </comment>
    <comment authorId="0" ref="M31">
      <text>
        <t xml:space="preserve">공격 선언 이전에 강타 기능의 사용을 선언해야 사용할 수 있다. 사용 시 FP가 1 감소한다. 이 기능은 무기의 밀어내기 피해량을 증가시킨다. 공격은 2배의 밀어내기 피해량을 갖게된다. 휘두르기 피해량을 사용하는 경우에는 그대로 적용하지만, 그렇지 않은 무기에 대해서는 일반적인 휘두르기 피해량을 기준으로 계산한다. 피해 유형이나 피해량에는 영향을 주지 않고 오로지 밀어내기 피해량만을 증가시킨다.</t>
      </text>
    </comment>
    <comment authorId="0" ref="M32">
      <text>
        <t xml:space="preserve">주문자로부터 20m 이내의 한 언데드를 대상으로 한다. 대상을 선택한 후 1회 집중하면 대상의 HT와  턴 언데드 기능 사이에 빠른 겨루기를 실시한다. 주문자가 승리하면, 언데드는 즉사한다. 능력을 사용한 뒤 충분한 휴식(8시간)을 취하지 못했을 경우, 다음 능력 사용에 -1의 패널티를 받는다. 턴 언데드의 결과 실력이 9이하일 경우에는 사용할 수 없다.</t>
      </text>
    </comment>
    <comment authorId="0" ref="A33">
      <text>
        <t xml:space="preserve">전투기능 전반에 +1</t>
      </text>
    </comment>
    <comment authorId="0" ref="A37">
      <text>
        <t xml:space="preserve">교리, 명상, 호흡 조절, 종교 의식, 응급처치, 언변, 예의범절(종교)</t>
      </text>
    </comment>
    <comment authorId="0" ref="A40">
      <text>
        <t xml:space="preserve">둔기!에서 방패 기능에만 +1</t>
      </text>
    </comment>
    <comment authorId="0" ref="W45">
      <text>
        <t xml:space="preserve">능동방어에 성공한 바로 다음 턴에만, 그리고 자기가 방어한 바로 그 상대에 대해서만 사용할 수 있습니다. 상대는 이 공격을 방어할 때 받아내기에 -2, 막기나 피하기에 -1을 받습니다.</t>
      </text>
    </comment>
    <comment authorId="0" ref="A64">
      <text>
        <t xml:space="preserve">장갑관통력 1단계
1d6 열피해 후속효과
무기기능 +1</t>
      </text>
    </comment>
    <comment authorId="0" ref="A71">
      <text>
        <t xml:space="preserve">경화 1단계(장갑관통력 저항)
장갑관통력 1단계
방패 기능 +1</t>
      </text>
    </comment>
  </commentList>
</comments>
</file>

<file path=xl/sharedStrings.xml><?xml version="1.0" encoding="utf-8"?>
<sst xmlns="http://schemas.openxmlformats.org/spreadsheetml/2006/main" count="703" uniqueCount="339">
  <si>
    <t>ST</t>
  </si>
  <si>
    <t>능력 설정</t>
  </si>
  <si>
    <t>찌르기</t>
  </si>
  <si>
    <t>휘두르기</t>
  </si>
  <si>
    <t>보정치</t>
  </si>
  <si>
    <t>쉬움</t>
  </si>
  <si>
    <t>보통</t>
  </si>
  <si>
    <t>어려움</t>
  </si>
  <si>
    <t>매우 어려움</t>
  </si>
  <si>
    <t>종합기능</t>
  </si>
  <si>
    <t>이름</t>
  </si>
  <si>
    <t>1d-6</t>
  </si>
  <si>
    <t>1d-5</t>
  </si>
  <si>
    <t>턴 언데드 -Turn Undead-</t>
  </si>
  <si>
    <t>1d-4</t>
  </si>
  <si>
    <t>설명</t>
  </si>
  <si>
    <t>1d-3</t>
  </si>
  <si>
    <t>매우 어려움/의지력
주문자로부터 20m 이내의 한 언데드를 대상으로 한다. 대상을 선택한 후 1회 집중하면 대상의 HT와 턴 언데드 기능 사이에 빠른 겨루기를 실시한다. 주문자가 승리하면, 언데드는 즉사한다. 능력을 사용한 뒤 충분한 휴식(8시간)을 취하지 못했을 경우, 다음 능력 사용에 -1의 패널티를 받는다. 턴 언데드의 결과 실력이 9이하일 경우에는 사용할 수 없다.</t>
  </si>
  <si>
    <t>1d-2</t>
  </si>
  <si>
    <t>변형</t>
  </si>
  <si>
    <t>1d-1</t>
  </si>
  <si>
    <t>캐릭터 이름:</t>
  </si>
  <si>
    <t>당신보다 강력한 언데드일 경우(단계당) -5, 당신보다 약한 언데드일 경우(단계당) +5, 연속 사용시 1회당 -1</t>
  </si>
  <si>
    <t>1d</t>
  </si>
  <si>
    <t>1d+1</t>
  </si>
  <si>
    <t>1d+2</t>
  </si>
  <si>
    <t>2d-1</t>
  </si>
  <si>
    <t>2d</t>
  </si>
  <si>
    <t>Nekroon</t>
  </si>
  <si>
    <t>CP값</t>
  </si>
  <si>
    <t>2d+1</t>
  </si>
  <si>
    <t>2d+2</t>
  </si>
  <si>
    <t>3d-1</t>
  </si>
  <si>
    <t>3d</t>
  </si>
  <si>
    <t>3d+1</t>
  </si>
  <si>
    <t>3d+2</t>
  </si>
  <si>
    <t>4d-1</t>
  </si>
  <si>
    <t>4d</t>
  </si>
  <si>
    <t>4d+1</t>
  </si>
  <si>
    <t>플레이어 이름:</t>
  </si>
  <si>
    <t>4d+2</t>
  </si>
  <si>
    <t>성자는 부서지지 않는다</t>
  </si>
  <si>
    <t>5d-1</t>
  </si>
  <si>
    <t>당신은 영역 공격이나 범위 공격에 의한 피해를 50%만 받게 된다.</t>
  </si>
  <si>
    <t>5d</t>
  </si>
  <si>
    <t>부상 내성(피해 절감 50%) 50CP, 영역 공격이나 범위 공격에만 -80%, 케다르의 권능 -40%</t>
  </si>
  <si>
    <t>이민해</t>
  </si>
  <si>
    <t>5d+1</t>
  </si>
  <si>
    <t>5d+2</t>
  </si>
  <si>
    <t>총 CP :</t>
  </si>
  <si>
    <t>강타 -Forceful Blow-</t>
  </si>
  <si>
    <t>6d-1</t>
  </si>
  <si>
    <t xml:space="preserve">매우 어려움/DX (근거리 전투 기능)
디폴트 : 선택한 무기 기능과 동일
 공격 선언 이전에 사용을 선언해야 사용할 수 있다. 사용 시 FP가 1 감소한다. 무기의 밀어내기를 증가시킨다. 공격은 2배의 밀어내기 수치를 갖게된다. 파괴력에 휘두르기를 사용하는 공격은 해당 수치를 그대로 적용하지만, 그렇지 않은 무기에 대해서는 일반적인 휘두르기 피해량을 기준으로 계산한다. 이 기능은 피해 유형이나 피해량에는 영향을 주지 않고 오로지 밀어내기만을 증가시킨다.
</t>
  </si>
  <si>
    <t>6d</t>
  </si>
  <si>
    <t>추위 저항 : 추위와 냉기에 영향을 받지 않음 (얼음이나 눈의 운동에너지를 무시하지는 못함)</t>
  </si>
  <si>
    <t>6d+1</t>
  </si>
  <si>
    <t>FP 소모 없이 사용하려면 -5</t>
  </si>
  <si>
    <t xml:space="preserve">더위 저항 : 더위와 열에 영향을 받지 않음 (불타는 물건의 운동에너지를 무시하지는 못함) </t>
  </si>
  <si>
    <t>6d+2</t>
  </si>
  <si>
    <t>유령 감지 : 언데드, 유령 등 부자연스러운 존재의 위치를 감지한다. 판정에 따라 탐지된 존재의 정보를 정확하게 알 수 있다.</t>
  </si>
  <si>
    <t>7d-1</t>
  </si>
  <si>
    <t>가속: 이동력과 피하기를 향상시킨다.</t>
  </si>
  <si>
    <t>키:</t>
  </si>
  <si>
    <t>도발 : 상대에게 광폭화 단점을 일시 부여한다. or 상대의 감정을 지배하여 자신을 공격하게 한다.</t>
  </si>
  <si>
    <t>체중:</t>
  </si>
  <si>
    <t>정화 : 공기에 존재하는 유독성 물질을 제거한다.</t>
  </si>
  <si>
    <t>위엄 : 자신보다 약한 상대를 위압하여 공포판정 or 피하기를 일시적으로 낮춘다.</t>
  </si>
  <si>
    <t>해악 치유 : 해악을 치유한다.</t>
  </si>
  <si>
    <t>지속 치유 : 몇 초에 걸쳐 조금씩 체력이 회복된다.</t>
  </si>
  <si>
    <t>크기:</t>
  </si>
  <si>
    <t>팔라딘 신성주문 슬롯</t>
  </si>
  <si>
    <t>나이:</t>
  </si>
  <si>
    <t>미 사용 CP:</t>
  </si>
  <si>
    <t>7d+1</t>
  </si>
  <si>
    <t>클래스
 단계</t>
  </si>
  <si>
    <t>주문레벨</t>
  </si>
  <si>
    <t>8d-1</t>
  </si>
  <si>
    <t>외모:</t>
  </si>
  <si>
    <t>흑발의 차가운 인상을 가진 미녀</t>
  </si>
  <si>
    <t>8d+1</t>
  </si>
  <si>
    <t>0레벨</t>
  </si>
  <si>
    <t>1레벨</t>
  </si>
  <si>
    <t>2레벨</t>
  </si>
  <si>
    <t>3레벨</t>
  </si>
  <si>
    <t>4레벨</t>
  </si>
  <si>
    <t>9d</t>
  </si>
  <si>
    <t>1단계</t>
  </si>
  <si>
    <t>9d+2</t>
  </si>
  <si>
    <t>8d</t>
  </si>
  <si>
    <t>10d</t>
  </si>
  <si>
    <t>DX</t>
  </si>
  <si>
    <t>IQ</t>
  </si>
  <si>
    <t>HT</t>
  </si>
  <si>
    <t>안내를 위한 예시가 미리 기입되어있습니다. 시트를 작성하시면서 모두 삭제해주세요.</t>
  </si>
  <si>
    <t>해악 1단계 10CP, 장점부과(휘발성 방호점 6단계) +60%, 반감거리 연장 10배 +15%, 1일 사용횟수 4회 -20%, 거리 단축 1/5 -20%, 케다르의 권능 -40%</t>
  </si>
  <si>
    <t>2단계</t>
  </si>
  <si>
    <t>색칠된 셀은 수정하지 마세요.</t>
  </si>
  <si>
    <t>8d+2</t>
  </si>
  <si>
    <t>10d+2</t>
  </si>
  <si>
    <t>직접 기입하시면 됩니다.</t>
  </si>
  <si>
    <t>11d</t>
  </si>
  <si>
    <t>3단계</t>
  </si>
  <si>
    <t>4단계</t>
  </si>
  <si>
    <t>5단계</t>
  </si>
  <si>
    <t>행운 15cp, 사용조건(대실패가 나왔을 때만) -50%, 케다르의 권능 -40%</t>
  </si>
  <si>
    <t>언어(말/글)</t>
  </si>
  <si>
    <t>6단계</t>
  </si>
  <si>
    <t>11d+2</t>
  </si>
  <si>
    <t>7단계</t>
  </si>
  <si>
    <t>8단계</t>
  </si>
  <si>
    <t>CP</t>
  </si>
  <si>
    <t>12d</t>
  </si>
  <si>
    <t>9단계</t>
  </si>
  <si>
    <t>공격 판정</t>
  </si>
  <si>
    <t>12d+2</t>
  </si>
  <si>
    <t>행복한 우연 1단계 15cp, 소원(의식적 사용 가능) +100%, 1일 사용횟수 1회 -40%, 사용조건(2초간 집중행동을 취한 이후 그 이후 종교 의식에 성공) -40%, 케다르의 권능 -40%</t>
  </si>
  <si>
    <t>포냐토프스키어(데모스 방언)(능숙)</t>
  </si>
  <si>
    <t>13d</t>
  </si>
  <si>
    <t>1레벨 신성주문</t>
  </si>
  <si>
    <t>사용 무기</t>
  </si>
  <si>
    <t>하루 1회 10초간 기도하는 것으로 신성주문을 부여받을 수 있다.</t>
  </si>
  <si>
    <t>피해</t>
  </si>
  <si>
    <t>치유 30cp : 판정 불필요 100%, 신앙적 치유 +20%, 소비시간 연장 1단계 -10%, 자기 치유 +50%, 부상 한정 -20%, 상한 2FP -25%, 1일 사용 횟수 4회 -20%, 케다르의 권능 -40%, FP 감면 2단계 +40%
합계 : +175(210-35) -80%</t>
  </si>
  <si>
    <t>피해 유형</t>
  </si>
  <si>
    <t>리치</t>
  </si>
  <si>
    <t>실력</t>
  </si>
  <si>
    <t>모리온어(능숙/모름)</t>
  </si>
  <si>
    <t>케다르의 신성한 화염철퇴</t>
  </si>
  <si>
    <t>2d+7</t>
  </si>
  <si>
    <t>때리기</t>
  </si>
  <si>
    <t>HP</t>
  </si>
  <si>
    <t>의지력</t>
  </si>
  <si>
    <t>지각력</t>
  </si>
  <si>
    <t>FP</t>
  </si>
  <si>
    <t>열 피해(후속효과)</t>
  </si>
  <si>
    <t>1d6</t>
  </si>
  <si>
    <t>열</t>
  </si>
  <si>
    <t>방패 치기</t>
  </si>
  <si>
    <t>(힘의 축복 사용 시)</t>
  </si>
  <si>
    <t>3d+5</t>
  </si>
  <si>
    <t>방패 돌격 (4m/s)</t>
  </si>
  <si>
    <t>SHP</t>
  </si>
  <si>
    <t>클릭해서 효과를 살펴보세요.</t>
  </si>
  <si>
    <t>타격 ST</t>
  </si>
  <si>
    <t>팔 ST</t>
  </si>
  <si>
    <t>TL:</t>
  </si>
  <si>
    <t>부상</t>
  </si>
  <si>
    <t>피하기</t>
  </si>
  <si>
    <t>문화 친숙</t>
  </si>
  <si>
    <t>기본</t>
  </si>
  <si>
    <t>수정</t>
  </si>
  <si>
    <t>기중 ST</t>
  </si>
  <si>
    <t>기중력</t>
  </si>
  <si>
    <t>파괴력</t>
  </si>
  <si>
    <t>데모스 문화</t>
  </si>
  <si>
    <t>유형</t>
  </si>
  <si>
    <t>1/2 피해</t>
  </si>
  <si>
    <t>1/3 미만</t>
  </si>
  <si>
    <t>모리온 문화</t>
  </si>
  <si>
    <t>효과</t>
  </si>
  <si>
    <t xml:space="preserve"> 충격 상태  (능동방어 -4, 다음 턴 행동 없음, 턴이 끝날 때에 HT판정)</t>
  </si>
  <si>
    <t xml:space="preserve"> 비틀거림   (이동력, 피하기 ½)</t>
  </si>
  <si>
    <t>저항</t>
  </si>
  <si>
    <t>불가</t>
  </si>
  <si>
    <t>실력,수정치, 유형을 입력하면 자동으로 계산됩니다.</t>
  </si>
  <si>
    <t>기본 속력</t>
  </si>
  <si>
    <t>+</t>
  </si>
  <si>
    <t>=</t>
  </si>
  <si>
    <t>동체 DR</t>
  </si>
  <si>
    <t>반응 수정치</t>
  </si>
  <si>
    <t>막기 기능</t>
  </si>
  <si>
    <t>받아내기 기능</t>
  </si>
  <si>
    <t>기본 이동력</t>
  </si>
  <si>
    <t>아름다운 외모</t>
  </si>
  <si>
    <t>0U</t>
  </si>
  <si>
    <t>하 중(Weight)</t>
  </si>
  <si>
    <t>이동력</t>
  </si>
  <si>
    <t>받아내기</t>
  </si>
  <si>
    <t>지위:</t>
  </si>
  <si>
    <t>케다르교의 사제(교단을 존중하는 사람들에겐 +1)</t>
  </si>
  <si>
    <t>없음(0)</t>
  </si>
  <si>
    <t>평판:</t>
  </si>
  <si>
    <t>가벼움(1)</t>
  </si>
  <si>
    <t>재산:</t>
  </si>
  <si>
    <t>편안</t>
  </si>
  <si>
    <t>부위별 DR</t>
  </si>
  <si>
    <t>중간(2)</t>
  </si>
  <si>
    <t>막기</t>
  </si>
  <si>
    <t>케다르의 성전사(명예 3계급)</t>
  </si>
  <si>
    <t>두개골</t>
  </si>
  <si>
    <t>얼굴</t>
  </si>
  <si>
    <t>눈</t>
  </si>
  <si>
    <t>무거움(3)</t>
  </si>
  <si>
    <t>매우 무거움(4)</t>
  </si>
  <si>
    <t>난이도, 기반 스탯, 보정치, 수정치를 입력하면 자동으로 계산됩니다.</t>
  </si>
  <si>
    <t>몸통</t>
  </si>
  <si>
    <t>샅</t>
  </si>
  <si>
    <t>목</t>
  </si>
  <si>
    <t>장점과 미점</t>
  </si>
  <si>
    <t>기능</t>
  </si>
  <si>
    <t>난이도</t>
  </si>
  <si>
    <t>기반</t>
  </si>
  <si>
    <t>수정치</t>
  </si>
  <si>
    <t>결과값</t>
  </si>
  <si>
    <t>팔라딘 2단계</t>
  </si>
  <si>
    <t>강타(방패)*</t>
  </si>
  <si>
    <t>능력장점</t>
  </si>
  <si>
    <t>턴 언데드*</t>
  </si>
  <si>
    <t>팔</t>
  </si>
  <si>
    <t>다리</t>
  </si>
  <si>
    <t>손</t>
  </si>
  <si>
    <t>발</t>
  </si>
  <si>
    <t>전투 숙달 2단계</t>
  </si>
  <si>
    <t>비밀지식(강자)</t>
  </si>
  <si>
    <t>전투반사신경</t>
  </si>
  <si>
    <t>위협</t>
  </si>
  <si>
    <t>고통에 강함</t>
  </si>
  <si>
    <t>은밀행동</t>
  </si>
  <si>
    <t>시작 소지금을 입력하면 자동으로 작성됩니다.</t>
  </si>
  <si>
    <t>친절권(케다르교)</t>
  </si>
  <si>
    <t>언변</t>
  </si>
  <si>
    <t>소지금</t>
  </si>
  <si>
    <t>타고난 수도자 2단계</t>
  </si>
  <si>
    <t>예의범절(토속신앙)</t>
  </si>
  <si>
    <t>시작 소지금</t>
  </si>
  <si>
    <t>현재 소지금</t>
  </si>
  <si>
    <t>대담성 3단계</t>
  </si>
  <si>
    <t>응급처치</t>
  </si>
  <si>
    <t>건강</t>
  </si>
  <si>
    <t>정신 방어</t>
  </si>
  <si>
    <t>기능 전문화(방패) 1단계</t>
  </si>
  <si>
    <t>투척무기(단검)</t>
  </si>
  <si>
    <t>철퇴 훈련</t>
  </si>
  <si>
    <t>곡예</t>
  </si>
  <si>
    <t>교리</t>
  </si>
  <si>
    <t>명상</t>
  </si>
  <si>
    <t>단점과 버릇</t>
  </si>
  <si>
    <t>육신 방어</t>
  </si>
  <si>
    <t>테크닉</t>
  </si>
  <si>
    <t>디폴트</t>
  </si>
  <si>
    <t>결과</t>
  </si>
  <si>
    <t>의무(케다르교, 15, 극도로 위험)</t>
  </si>
  <si>
    <t>종교 의식</t>
  </si>
  <si>
    <t>반격</t>
  </si>
  <si>
    <t>둔기!</t>
  </si>
  <si>
    <t>적(6이하, 강력한 집단, 파멸)</t>
  </si>
  <si>
    <t>호흡조절</t>
  </si>
  <si>
    <t>광신(케다르교)</t>
  </si>
  <si>
    <t>페인트</t>
  </si>
  <si>
    <t>신앙원칙(금욕주의/무예에 인생을 바친다)</t>
  </si>
  <si>
    <t>비무장 전투!</t>
  </si>
  <si>
    <t>사각방어</t>
  </si>
  <si>
    <t>먹보(9)</t>
  </si>
  <si>
    <t>솔직(9)</t>
  </si>
  <si>
    <t>배타적(타 종교인)</t>
  </si>
  <si>
    <t>보수적</t>
  </si>
  <si>
    <t>이타적(12)</t>
  </si>
  <si>
    <t>냉정한 인상</t>
  </si>
  <si>
    <t>능력 장점</t>
  </si>
  <si>
    <t>전투광</t>
  </si>
  <si>
    <t>0레벨 신성주문(2)</t>
  </si>
  <si>
    <t>1레벨 신성주문(1)</t>
  </si>
  <si>
    <t>CP 요약</t>
  </si>
  <si>
    <t>특성치/보조 능력치:</t>
  </si>
  <si>
    <t>장점/미점/TL/언어/문화:</t>
  </si>
  <si>
    <t>단점/버릇:</t>
  </si>
  <si>
    <t>기능/테크닉/기타:</t>
  </si>
  <si>
    <t>가격과 무게를 정확하게 입력하세요.</t>
  </si>
  <si>
    <t>개수를 제대로 입력하지 않으면 자동계산에 실패하게 됩니다.</t>
  </si>
  <si>
    <t>근거리 무기</t>
  </si>
  <si>
    <t>가격</t>
  </si>
  <si>
    <t>무게</t>
  </si>
  <si>
    <t>주석</t>
  </si>
  <si>
    <t>현재 하중</t>
  </si>
  <si>
    <t>휘두르기+6/때리기</t>
  </si>
  <si>
    <t>개당 무게를 적으면 가격은 자동으로 계산됩니다.</t>
  </si>
  <si>
    <t>방패</t>
  </si>
  <si>
    <t>DB</t>
  </si>
  <si>
    <t>DR</t>
  </si>
  <si>
    <t>적법성</t>
  </si>
  <si>
    <t>탄약</t>
  </si>
  <si>
    <t>개수</t>
  </si>
  <si>
    <t>고급 무쇠 대형 방패</t>
  </si>
  <si>
    <t>돌격,공격</t>
  </si>
  <si>
    <t>탄약의 무게는 아래에 적습니다.</t>
  </si>
  <si>
    <t>개수를 반드시 입력하세요.</t>
  </si>
  <si>
    <t>개당 무게와 개당 가격을 적으세요.</t>
  </si>
  <si>
    <t>화살의 무게는 위에 적습니다(1/0.05의 0.05).</t>
  </si>
  <si>
    <t>장거리 무기</t>
  </si>
  <si>
    <t>사거리</t>
  </si>
  <si>
    <t>정확도</t>
  </si>
  <si>
    <t>연사율</t>
  </si>
  <si>
    <t>장탄수</t>
  </si>
  <si>
    <t>반동</t>
  </si>
  <si>
    <t>덩치</t>
  </si>
  <si>
    <t>단검</t>
  </si>
  <si>
    <t>x0.5/x1</t>
  </si>
  <si>
    <t>찌르기-1/꿰기</t>
  </si>
  <si>
    <t>T(1)</t>
  </si>
  <si>
    <t>수류탄과 화염병</t>
  </si>
  <si>
    <t>격발</t>
  </si>
  <si>
    <t>장비별 무게</t>
  </si>
  <si>
    <t>소비금</t>
  </si>
  <si>
    <t>무기</t>
  </si>
  <si>
    <t>갑옷</t>
  </si>
  <si>
    <t>물건</t>
  </si>
  <si>
    <t>한 갑옷이 여러 부위를 중복할 경우, DR만 작성하시면 됩니다.</t>
  </si>
  <si>
    <t>계산을 위한 DR과 실제 DR(예: 4/2*)을 따로 적어주세요.</t>
  </si>
  <si>
    <t>소지 개수에 관계없이 개당 가격과 개당 무게를 작성하시면 됩니다.</t>
  </si>
  <si>
    <t>부위별 갑옷</t>
  </si>
  <si>
    <t>기타 장비</t>
  </si>
  <si>
    <t>강철 투구</t>
  </si>
  <si>
    <t>소형 배낭(20KG)</t>
  </si>
  <si>
    <t>기본 야영 도구</t>
  </si>
  <si>
    <t>모포</t>
  </si>
  <si>
    <t>강철 코슬렛</t>
  </si>
  <si>
    <t>가죽 수통(4L)</t>
  </si>
  <si>
    <t>랜턴</t>
  </si>
  <si>
    <t>기름</t>
  </si>
  <si>
    <t>철판 팔 갑옷</t>
  </si>
  <si>
    <t>여행 식량</t>
  </si>
  <si>
    <t>중형 철장갑</t>
  </si>
  <si>
    <t>케다르의 성물</t>
  </si>
  <si>
    <t>철판 다리 갑옷</t>
  </si>
  <si>
    <t>철장화</t>
  </si>
  <si>
    <t>만약 2d/베기 피해라면, CP에 16이라고 기입하세요.</t>
  </si>
  <si>
    <t>향상과 제한은 꼭 칸에 맞춰서 쓸 필요는 없습니다.</t>
  </si>
  <si>
    <t>향상율과 차감율은 % 없이 입력해주세요.</t>
  </si>
  <si>
    <t>고유 공격</t>
  </si>
  <si>
    <t>결과 CP</t>
  </si>
  <si>
    <t>향상</t>
  </si>
  <si>
    <t>향상율</t>
  </si>
  <si>
    <t>제한</t>
  </si>
  <si>
    <t>차감율</t>
  </si>
  <si>
    <t>단계를 입력하시면 결과 CP, 저항값은 자동으로 계산됩니다.</t>
  </si>
  <si>
    <t>해악</t>
  </si>
  <si>
    <t>단계</t>
  </si>
  <si>
    <t>캐릭터 백스토리</t>
  </si>
  <si>
    <t>메모</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</si>
</sst>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Red]\(\$#,##0\)"/>
    <numFmt numFmtId="165" formatCode="[$$]#,##0"/>
  </numFmts>
  <fonts count="66">
    <font>
      <sz val="11.0"/>
      <color rgb="FF000000"/>
      <name val="맑은 고딕"/>
    </font>
    <font>
      <b/>
      <sz val="15.0"/>
      <color rgb="FF1F497D"/>
      <name val="Arial"/>
    </font>
    <font/>
    <font>
      <sz val="11.0"/>
      <name val="맑은 고딕"/>
    </font>
    <font>
      <sz val="11.0"/>
      <color rgb="FFFFFFFF"/>
      <name val="Arial"/>
    </font>
    <font>
      <b/>
      <i/>
      <sz val="11.0"/>
      <color rgb="FF000000"/>
      <name val="Arial"/>
    </font>
    <font>
      <sz val="11.0"/>
      <color rgb="FF000000"/>
      <name val="Arial"/>
    </font>
    <font>
      <sz val="9.0"/>
      <color rgb="FF000000"/>
      <name val="나눔고딕 bold"/>
    </font>
    <font>
      <b/>
      <sz val="11.0"/>
      <color rgb="FF000000"/>
      <name val="Arial"/>
    </font>
    <font>
      <b/>
      <sz val="16.0"/>
      <color rgb="FF000000"/>
      <name val="나눔손글씨 붓"/>
    </font>
    <font>
      <sz val="9.0"/>
      <color rgb="FF000000"/>
      <name val="맑은 고딕"/>
    </font>
    <font>
      <b/>
      <sz val="11.0"/>
      <color rgb="FFC00000"/>
      <name val="휴먼둥근헤드라인"/>
    </font>
    <font>
      <sz val="11.0"/>
      <color rgb="FF000000"/>
      <name val="&quot;맑은 고딕&quot;"/>
    </font>
    <font>
      <b/>
      <sz val="11.0"/>
      <color rgb="FFC00000"/>
      <name val="맑은 고딕"/>
    </font>
    <font>
      <b/>
      <sz val="9.0"/>
      <color rgb="FF000000"/>
      <name val="맑은 고딕"/>
    </font>
    <font>
      <u/>
      <sz val="9.0"/>
      <color rgb="FF000000"/>
      <name val="맑은 고딕"/>
    </font>
    <font>
      <b/>
      <sz val="12.0"/>
      <color rgb="FF000000"/>
      <name val="맑은 고딕"/>
    </font>
    <font>
      <sz val="7.0"/>
      <color rgb="FF000000"/>
      <name val="맑은 고딕"/>
    </font>
    <font>
      <b/>
      <sz val="8.0"/>
      <color rgb="FF000000"/>
      <name val="맑은 고딕"/>
    </font>
    <font>
      <b/>
      <sz val="11.0"/>
      <color rgb="FFFF0000"/>
      <name val="&quot;맑은 고딕&quot;"/>
    </font>
    <font>
      <sz val="21.0"/>
      <color rgb="FF000000"/>
      <name val="휴먼둥근헤드라인"/>
    </font>
    <font>
      <b/>
      <sz val="10.0"/>
      <color rgb="FF000000"/>
      <name val="맑은 고딕"/>
    </font>
    <font>
      <b/>
      <sz val="11.0"/>
      <color rgb="FF000000"/>
      <name val="맑은 고딕"/>
    </font>
    <font>
      <b/>
      <sz val="9.0"/>
      <color rgb="FFC00000"/>
      <name val="맑은 고딕"/>
    </font>
    <font>
      <sz val="10.0"/>
      <color rgb="FF000000"/>
      <name val="맑은 고딕"/>
    </font>
    <font>
      <b/>
      <i/>
      <sz val="9.0"/>
      <color rgb="FF000000"/>
      <name val="맑은 고딕"/>
    </font>
    <font>
      <sz val="22.0"/>
      <color rgb="FF000000"/>
      <name val="휴먼둥근헤드라인"/>
    </font>
    <font>
      <b/>
      <sz val="12.0"/>
      <color rgb="FF000000"/>
      <name val="Arial"/>
    </font>
    <font>
      <sz val="22.0"/>
      <color rgb="FF000000"/>
      <name val="Arial"/>
    </font>
    <font>
      <b/>
      <sz val="9.0"/>
      <color rgb="FFC00000"/>
      <name val="Arial"/>
    </font>
    <font>
      <sz val="8.0"/>
      <color rgb="FF000000"/>
      <name val="맑은 고딕"/>
    </font>
    <font>
      <b/>
      <sz val="22.0"/>
      <color rgb="FF000000"/>
      <name val="맑은 고딕"/>
    </font>
    <font>
      <b/>
      <sz val="9.0"/>
      <name val="맑은 고딕"/>
    </font>
    <font>
      <b/>
      <i/>
      <sz val="11.0"/>
      <color rgb="FF000000"/>
      <name val="맑은 고딕"/>
    </font>
    <font>
      <sz val="14.0"/>
      <color rgb="FF000000"/>
      <name val="휴먼둥근헤드라인"/>
    </font>
    <font>
      <sz val="9.0"/>
      <name val="맑은 고딕"/>
    </font>
    <font>
      <sz val="6.0"/>
      <color rgb="FF000000"/>
      <name val="맑은 고딕"/>
    </font>
    <font>
      <b/>
      <sz val="7.0"/>
      <color rgb="FF000000"/>
      <name val="맑은 고딕"/>
    </font>
    <font>
      <b/>
      <sz val="14.0"/>
      <color rgb="FF000000"/>
      <name val="맑은 고딕"/>
    </font>
    <font>
      <sz val="8.0"/>
      <color rgb="FF000000"/>
      <name val="휴먼둥근헤드라인"/>
    </font>
    <font>
      <sz val="9.0"/>
      <color rgb="FF000000"/>
      <name val="휴먼둥근헤드라인"/>
    </font>
    <font>
      <sz val="16.0"/>
      <color rgb="FF000000"/>
      <name val="휴먼둥근헤드라인"/>
    </font>
    <font>
      <b/>
      <sz val="15.0"/>
      <color rgb="FF000000"/>
      <name val="맑은 고딕"/>
    </font>
    <font>
      <b/>
      <sz val="16.0"/>
      <color rgb="FF000000"/>
      <name val="맑은 고딕"/>
    </font>
    <font>
      <sz val="9.0"/>
      <color rgb="FF000000"/>
      <name val="Arial"/>
    </font>
    <font>
      <sz val="9.0"/>
      <color rgb="FF000000"/>
      <name val="굴림"/>
    </font>
    <font>
      <sz val="16.0"/>
      <name val="맑은 고딕"/>
    </font>
    <font>
      <b/>
      <sz val="7.0"/>
      <name val="맑은 고딕"/>
    </font>
    <font>
      <sz val="16.0"/>
      <color rgb="FF000000"/>
      <name val="맑은 고딕"/>
    </font>
    <font>
      <b/>
      <i/>
      <sz val="10.0"/>
      <color rgb="FF000000"/>
      <name val="나눔명조 extrabold"/>
    </font>
    <font>
      <b/>
      <i/>
      <sz val="9.0"/>
      <color rgb="FF000000"/>
      <name val="Arial"/>
    </font>
    <font>
      <b/>
      <sz val="9.0"/>
      <color rgb="FF000000"/>
      <name val="Arial"/>
    </font>
    <font>
      <u/>
      <sz val="9.0"/>
      <color rgb="FF000000"/>
      <name val="맑은 고딕"/>
    </font>
    <font>
      <i/>
      <sz val="9.0"/>
      <color rgb="FF000000"/>
      <name val="맑은 고딕"/>
    </font>
    <font>
      <i/>
      <u/>
      <sz val="9.0"/>
      <color rgb="FF000000"/>
      <name val="맑은 고딕"/>
    </font>
    <font>
      <i/>
      <u/>
      <sz val="9.0"/>
      <color rgb="FF000000"/>
      <name val="맑은 고딕"/>
    </font>
    <font>
      <i/>
      <u/>
      <sz val="9.0"/>
      <color rgb="FF000000"/>
      <name val="맑은 고딕"/>
    </font>
    <font>
      <b/>
      <i/>
      <sz val="9.0"/>
      <color rgb="FF000000"/>
      <name val="나눔명조 extrabold"/>
    </font>
    <font>
      <u/>
      <sz val="9.0"/>
      <color rgb="FF000000"/>
      <name val="맑은 고딕"/>
    </font>
    <font>
      <u/>
      <sz val="9.0"/>
      <color rgb="FF000000"/>
      <name val="맑은 고딕"/>
    </font>
    <font>
      <u/>
      <sz val="9.0"/>
      <color rgb="FF000000"/>
      <name val="맑은 고딕"/>
    </font>
    <font>
      <u/>
      <sz val="9.0"/>
      <color rgb="FF000000"/>
      <name val="맑은 고딕"/>
    </font>
    <font>
      <b/>
      <i/>
      <sz val="9.0"/>
      <color rgb="FFC00000"/>
      <name val="맑은 고딕"/>
    </font>
    <font>
      <i/>
      <u/>
      <sz val="9.0"/>
      <color rgb="FF000000"/>
      <name val="맑은 고딕"/>
    </font>
    <font>
      <i/>
      <u/>
      <sz val="9.0"/>
      <color rgb="FF000000"/>
      <name val="맑은 고딕"/>
    </font>
    <font>
      <sz val="9.0"/>
      <color rgb="FF000000"/>
      <name val="나눔명조"/>
    </font>
  </fonts>
  <fills count="12">
    <fill>
      <patternFill patternType="none"/>
    </fill>
    <fill>
      <patternFill patternType="lightGray"/>
    </fill>
    <fill>
      <patternFill patternType="solid">
        <fgColor rgb="FF95B3D7"/>
        <bgColor rgb="FF95B3D7"/>
      </patternFill>
    </fill>
    <fill>
      <patternFill patternType="solid">
        <fgColor rgb="FFDBE5F1"/>
        <bgColor rgb="FFDBE5F1"/>
      </patternFill>
    </fill>
    <fill>
      <patternFill patternType="solid">
        <fgColor rgb="FFC0504D"/>
        <bgColor rgb="FFC0504D"/>
      </patternFill>
    </fill>
    <fill>
      <patternFill patternType="solid">
        <fgColor rgb="FFFFFFFF"/>
        <bgColor rgb="FFFFFFFF"/>
      </patternFill>
    </fill>
    <fill>
      <patternFill patternType="solid">
        <fgColor rgb="FFFCD5B4"/>
        <bgColor rgb="FFFCD5B4"/>
      </patternFill>
    </fill>
    <fill>
      <patternFill patternType="solid">
        <fgColor rgb="FFC5D9F1"/>
        <bgColor rgb="FFC5D9F1"/>
      </patternFill>
    </fill>
    <fill>
      <patternFill patternType="solid">
        <fgColor rgb="FFC6D9F0"/>
        <bgColor rgb="FFC6D9F0"/>
      </patternFill>
    </fill>
    <fill>
      <patternFill patternType="solid">
        <fgColor rgb="FFFFFF99"/>
        <bgColor rgb="FFFFFF99"/>
      </patternFill>
    </fill>
    <fill>
      <patternFill patternType="solid">
        <fgColor rgb="FFDAEEF3"/>
        <bgColor rgb="FFDAEEF3"/>
      </patternFill>
    </fill>
    <fill>
      <patternFill patternType="solid">
        <fgColor rgb="FFB8CCE4"/>
        <bgColor rgb="FFB8CCE4"/>
      </patternFill>
    </fill>
  </fills>
  <borders count="104">
    <border>
      <left/>
      <right/>
      <top/>
      <bottom/>
    </border>
    <border>
      <left style="thin">
        <color rgb="FF000000"/>
      </left>
      <right/>
      <top style="thin">
        <color rgb="FF000000"/>
      </top>
      <bottom style="thick">
        <color rgb="FF4F81BD"/>
      </bottom>
    </border>
    <border>
      <left/>
      <right/>
      <top style="thin">
        <color rgb="FF000000"/>
      </top>
      <bottom style="thick">
        <color rgb="FF4F81BD"/>
      </bottom>
    </border>
    <border>
      <left/>
      <right style="thin">
        <color rgb="FF000000"/>
      </right>
      <top style="thin">
        <color rgb="FF000000"/>
      </top>
      <bottom style="thick">
        <color rgb="FF4F81BD"/>
      </bottom>
    </border>
    <border>
      <left style="thin">
        <color rgb="FF000000"/>
      </left>
      <right style="double">
        <color rgb="FF000000"/>
      </right>
      <top/>
      <bottom/>
    </border>
    <border>
      <left/>
      <right style="thin">
        <color rgb="FF000000"/>
      </right>
      <top/>
      <bottom/>
    </border>
    <border>
      <left style="thin">
        <color rgb="FF000000"/>
      </left>
      <right style="double">
        <color rgb="FF000000"/>
      </right>
      <top/>
      <bottom style="thin">
        <color rgb="FF4F81BD"/>
      </bottom>
    </border>
    <border>
      <left/>
      <right/>
      <top/>
      <bottom style="thin">
        <color rgb="FF4F81BD"/>
      </bottom>
    </border>
    <border>
      <left/>
      <right style="thin">
        <color rgb="FF000000"/>
      </right>
      <top/>
      <bottom style="thin">
        <color rgb="FF4F81BD"/>
      </bottom>
    </border>
    <border>
      <left style="thin">
        <color rgb="FF000000"/>
      </left>
      <right style="double">
        <color rgb="FF000000"/>
      </right>
      <top/>
      <bottom style="double">
        <color rgb="FF4F81BD"/>
      </bottom>
    </border>
    <border>
      <left/>
      <right/>
      <top/>
      <bottom style="thin">
        <color rgb="FF000000"/>
      </bottom>
    </border>
    <border>
      <left/>
      <right/>
      <top/>
      <bottom style="double">
        <color rgb="FF4F81BD"/>
      </bottom>
    </border>
    <border>
      <left/>
      <right style="thin">
        <color rgb="FF000000"/>
      </right>
      <top/>
      <bottom style="double">
        <color rgb="FF4F81BD"/>
      </bottom>
    </border>
    <border>
      <left/>
      <right/>
      <top style="thin">
        <color rgb="FF000000"/>
      </top>
      <bottom/>
    </border>
    <border>
      <left/>
      <right/>
      <top style="thin">
        <color rgb="FF000000"/>
      </top>
      <bottom style="thin">
        <color rgb="FF000000"/>
      </bottom>
    </border>
    <border>
      <left style="thick">
        <color rgb="FF000000"/>
      </left>
      <right/>
      <top style="thick">
        <color rgb="FF000000"/>
      </top>
      <bottom style="thin">
        <color rgb="FF000000"/>
      </bottom>
    </border>
    <border>
      <left/>
      <right/>
      <top style="thick">
        <color rgb="FF000000"/>
      </top>
      <bottom style="thin">
        <color rgb="FF000000"/>
      </bottom>
    </border>
    <border>
      <left/>
      <right style="thick">
        <color rgb="FF000000"/>
      </right>
      <top style="thick">
        <color rgb="FF000000"/>
      </top>
      <bottom style="thin">
        <color rgb="FF000000"/>
      </bottom>
    </border>
    <border>
      <left style="thick">
        <color rgb="FF000000"/>
      </left>
      <right style="thin">
        <color rgb="FF000000"/>
      </right>
      <top style="thin">
        <color rgb="FF000000"/>
      </top>
      <bottom/>
    </border>
    <border>
      <left style="thin">
        <color rgb="FF000000"/>
      </left>
      <right/>
      <top style="thin">
        <color rgb="FF000000"/>
      </top>
      <bottom style="thin">
        <color rgb="FF000000"/>
      </bottom>
    </border>
    <border>
      <left/>
      <right style="thick">
        <color rgb="FF000000"/>
      </right>
      <top style="thin">
        <color rgb="FF000000"/>
      </top>
      <bottom style="thin">
        <color rgb="FF000000"/>
      </bottom>
    </border>
    <border>
      <left style="thick">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right/>
      <top/>
      <bottom style="medium">
        <color rgb="FF000000"/>
      </bottom>
    </border>
    <border>
      <left style="medium">
        <color rgb="FF000000"/>
      </left>
      <right/>
      <top style="medium">
        <color rgb="FF000000"/>
      </top>
      <bottom/>
    </border>
    <border>
      <left/>
      <right style="medium">
        <color rgb="FF000000"/>
      </right>
      <top style="medium">
        <color rgb="FF000000"/>
      </top>
      <bottom/>
    </border>
    <border>
      <left/>
      <right/>
      <top style="medium">
        <color rgb="FF000000"/>
      </top>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medium">
        <color rgb="FF000000"/>
      </left>
      <right/>
      <top/>
      <bottom style="medium">
        <color rgb="FF000000"/>
      </bottom>
    </border>
    <border>
      <left style="thin">
        <color rgb="FF000000"/>
      </left>
      <right style="thick">
        <color rgb="FF000000"/>
      </right>
      <top style="thin">
        <color rgb="FF000000"/>
      </top>
      <bottom style="thick">
        <color rgb="FF000000"/>
      </bottom>
    </border>
    <border>
      <left/>
      <right style="medium">
        <color rgb="FF000000"/>
      </right>
      <top/>
      <bottom style="medium">
        <color rgb="FF000000"/>
      </bottom>
    </border>
    <border>
      <left style="medium">
        <color rgb="FF000000"/>
      </left>
      <right/>
      <top/>
      <bottom style="hair">
        <color rgb="FF000000"/>
      </bottom>
    </border>
    <border>
      <left/>
      <right/>
      <top/>
      <bottom style="hair">
        <color rgb="FF000000"/>
      </bottom>
    </border>
    <border>
      <left/>
      <right style="medium">
        <color rgb="FF000000"/>
      </right>
      <top/>
      <bottom style="hair">
        <color rgb="FF000000"/>
      </bottom>
    </border>
    <border>
      <left style="medium">
        <color rgb="FF000000"/>
      </left>
      <right/>
      <top style="hair">
        <color rgb="FF000000"/>
      </top>
      <bottom style="hair">
        <color rgb="FF000000"/>
      </bottom>
    </border>
    <border>
      <left/>
      <right/>
      <top style="hair">
        <color rgb="FF000000"/>
      </top>
      <bottom style="hair">
        <color rgb="FF000000"/>
      </bottom>
    </border>
    <border>
      <left/>
      <right style="medium">
        <color rgb="FF000000"/>
      </right>
      <top style="hair">
        <color rgb="FF000000"/>
      </top>
      <bottom style="hair">
        <color rgb="FF000000"/>
      </bottom>
    </border>
    <border>
      <left style="medium">
        <color rgb="FF000000"/>
      </left>
      <right/>
      <top style="hair">
        <color rgb="FF000000"/>
      </top>
      <bottom style="medium">
        <color rgb="FF000000"/>
      </bottom>
    </border>
    <border>
      <left/>
      <right/>
      <top style="hair">
        <color rgb="FF000000"/>
      </top>
      <bottom style="medium">
        <color rgb="FF000000"/>
      </bottom>
    </border>
    <border>
      <left/>
      <right/>
      <top style="medium">
        <color rgb="FF000000"/>
      </top>
      <bottom style="medium">
        <color rgb="FF000000"/>
      </bottom>
    </border>
    <border>
      <left style="medium">
        <color rgb="FF000000"/>
      </left>
      <right/>
      <top/>
      <bottom/>
    </border>
    <border>
      <left/>
      <right/>
      <top style="medium">
        <color rgb="FF000000"/>
      </top>
      <bottom style="hair">
        <color rgb="FF000000"/>
      </bottom>
    </border>
    <border>
      <left/>
      <right style="medium">
        <color rgb="FF000000"/>
      </right>
      <top style="medium">
        <color rgb="FF000000"/>
      </top>
      <bottom style="hair">
        <color rgb="FF000000"/>
      </bottom>
    </border>
    <border>
      <left style="medium">
        <color rgb="FF000000"/>
      </left>
      <right/>
      <top style="medium">
        <color rgb="FF000000"/>
      </top>
      <bottom style="hair">
        <color rgb="FF000000"/>
      </bottom>
    </border>
    <border>
      <left/>
      <right style="medium">
        <color rgb="FF000000"/>
      </right>
      <top/>
      <bottom/>
    </border>
    <border>
      <left/>
      <right/>
      <top style="hair">
        <color rgb="FF000000"/>
      </top>
      <bottom/>
    </border>
    <border>
      <left/>
      <right style="medium">
        <color rgb="FF000000"/>
      </right>
      <top style="hair">
        <color rgb="FF000000"/>
      </top>
      <bottom/>
    </border>
    <border>
      <left style="medium">
        <color rgb="FF000000"/>
      </left>
      <right style="thin">
        <color rgb="FF000000"/>
      </right>
      <top style="hair">
        <color rgb="FF000000"/>
      </top>
      <bottom/>
    </border>
    <border>
      <left style="thin">
        <color rgb="FF000000"/>
      </left>
      <right/>
      <top style="hair">
        <color rgb="FF000000"/>
      </top>
      <bottom/>
    </border>
    <border>
      <left/>
      <right style="hair">
        <color rgb="FF000000"/>
      </right>
      <top style="hair">
        <color rgb="FF000000"/>
      </top>
      <bottom/>
    </border>
    <border>
      <left style="hair">
        <color rgb="FF000000"/>
      </left>
      <right/>
      <top style="hair">
        <color rgb="FF000000"/>
      </top>
      <bottom/>
    </border>
    <border>
      <left style="medium">
        <color rgb="FF000000"/>
      </left>
      <right/>
      <top style="hair">
        <color rgb="FF000000"/>
      </top>
      <bottom style="thin">
        <color rgb="FF000000"/>
      </bottom>
    </border>
    <border>
      <left/>
      <right/>
      <top style="hair">
        <color rgb="FF000000"/>
      </top>
      <bottom style="thin">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border>
    <border>
      <left style="thin">
        <color rgb="FF000000"/>
      </left>
      <right/>
      <top/>
      <bottom/>
    </border>
    <border>
      <left/>
      <right style="hair">
        <color rgb="FF000000"/>
      </right>
      <top/>
      <bottom/>
    </border>
    <border>
      <left style="hair">
        <color rgb="FF000000"/>
      </left>
      <right/>
      <top/>
      <bottom/>
    </border>
    <border>
      <left style="medium">
        <color rgb="FF000000"/>
      </left>
      <right style="hair">
        <color rgb="FF000000"/>
      </right>
      <top style="thin">
        <color rgb="FF000000"/>
      </top>
      <bottom/>
    </border>
    <border>
      <left style="medium">
        <color rgb="FF000000"/>
      </left>
      <right/>
      <top style="thin">
        <color rgb="FF000000"/>
      </top>
      <bottom/>
    </border>
    <border>
      <left/>
      <right/>
      <top style="thin">
        <color rgb="FF000000"/>
      </top>
      <bottom style="hair">
        <color rgb="FF000000"/>
      </bottom>
    </border>
    <border>
      <left/>
      <right style="medium">
        <color rgb="FF000000"/>
      </right>
      <top style="thin">
        <color rgb="FF000000"/>
      </top>
      <bottom style="hair">
        <color rgb="FF000000"/>
      </bottom>
    </border>
    <border>
      <left style="medium">
        <color rgb="FF000000"/>
      </left>
      <right style="hair">
        <color rgb="FF000000"/>
      </right>
      <top/>
      <bottom style="medium">
        <color rgb="FF000000"/>
      </bottom>
    </border>
    <border>
      <left style="hair">
        <color rgb="FF000000"/>
      </left>
      <right/>
      <top/>
      <bottom style="medium">
        <color rgb="FF000000"/>
      </bottom>
    </border>
    <border>
      <left/>
      <right style="medium">
        <color rgb="FF000000"/>
      </right>
      <top style="hair">
        <color rgb="FF000000"/>
      </top>
      <bottom style="medium">
        <color rgb="FF000000"/>
      </bottom>
    </border>
    <border>
      <left style="medium">
        <color rgb="FF000000"/>
      </left>
      <right style="thin">
        <color rgb="FF000000"/>
      </right>
      <top/>
      <bottom style="medium">
        <color rgb="FF000000"/>
      </bottom>
    </border>
    <border>
      <left style="thin">
        <color rgb="FF000000"/>
      </left>
      <right/>
      <top/>
      <bottom style="medium">
        <color rgb="FF000000"/>
      </bottom>
    </border>
    <border>
      <left/>
      <right style="hair">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hair">
        <color rgb="FF000000"/>
      </top>
      <bottom style="thin">
        <color rgb="FF000000"/>
      </bottom>
    </border>
    <border>
      <left style="medium">
        <color rgb="FF000000"/>
      </left>
      <right style="medium">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medium">
        <color rgb="FF000000"/>
      </left>
      <right/>
      <top style="medium">
        <color rgb="FF000000"/>
      </top>
      <bottom style="medium">
        <color rgb="FF000000"/>
      </bottom>
    </border>
    <border>
      <left/>
      <right style="hair">
        <color rgb="FF000000"/>
      </right>
      <top style="hair">
        <color rgb="FF000000"/>
      </top>
      <bottom style="medium">
        <color rgb="FF000000"/>
      </bottom>
    </border>
    <border>
      <left style="hair">
        <color rgb="FF000000"/>
      </left>
      <right/>
      <top style="hair">
        <color rgb="FF000000"/>
      </top>
      <bottom style="medium">
        <color rgb="FF000000"/>
      </bottom>
    </border>
    <border>
      <left/>
      <right style="medium">
        <color rgb="FF000000"/>
      </right>
      <top style="medium">
        <color rgb="FF000000"/>
      </top>
      <bottom style="medium">
        <color rgb="FF000000"/>
      </bottom>
    </border>
    <border>
      <left style="medium">
        <color rgb="FF000000"/>
      </left>
      <right/>
      <top/>
      <bottom style="thin">
        <color rgb="FF000000"/>
      </bottom>
    </border>
    <border>
      <left/>
      <right style="medium">
        <color rgb="FF000000"/>
      </right>
      <top/>
      <bottom style="thin">
        <color rgb="FF000000"/>
      </bottom>
    </border>
    <border>
      <left style="dotted">
        <color rgb="FF000000"/>
      </left>
      <right/>
      <top style="hair">
        <color rgb="FF000000"/>
      </top>
      <bottom style="thin">
        <color rgb="FF000000"/>
      </bottom>
    </border>
    <border>
      <left/>
      <right style="dotted">
        <color rgb="FF000000"/>
      </right>
      <top style="hair">
        <color rgb="FF000000"/>
      </top>
      <bottom style="thin">
        <color rgb="FF000000"/>
      </bottom>
    </border>
    <border>
      <left/>
      <right style="medium">
        <color rgb="FF000000"/>
      </right>
      <top style="hair">
        <color rgb="FF000000"/>
      </top>
      <bottom style="thin">
        <color rgb="FF000000"/>
      </bottom>
    </border>
    <border>
      <left style="medium">
        <color rgb="FF000000"/>
      </left>
      <right/>
      <top style="hair">
        <color rgb="FF000000"/>
      </top>
      <bottom/>
    </border>
    <border>
      <left style="dotted">
        <color rgb="FF000000"/>
      </left>
      <right/>
      <top style="hair">
        <color rgb="FF000000"/>
      </top>
      <bottom/>
    </border>
    <border>
      <left/>
      <right style="dotted">
        <color rgb="FF000000"/>
      </right>
      <top style="hair">
        <color rgb="FF000000"/>
      </top>
      <bottom/>
    </border>
    <border>
      <left style="medium">
        <color rgb="FF000000"/>
      </left>
      <right/>
      <top style="thin">
        <color rgb="FF000000"/>
      </top>
      <bottom style="hair">
        <color rgb="FF000000"/>
      </bottom>
    </border>
    <border>
      <left/>
      <right style="dotted">
        <color rgb="FF000000"/>
      </right>
      <top style="hair">
        <color rgb="FF000000"/>
      </top>
      <bottom style="medium">
        <color rgb="FF000000"/>
      </bottom>
    </border>
    <border>
      <left style="dotted">
        <color rgb="FF000000"/>
      </left>
      <right/>
      <top style="hair">
        <color rgb="FF000000"/>
      </top>
      <bottom style="medium">
        <color rgb="FF000000"/>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right style="dotted">
        <color rgb="FF000000"/>
      </right>
      <top style="medium">
        <color rgb="FF000000"/>
      </top>
      <bottom/>
    </border>
    <border>
      <left style="dotted">
        <color rgb="FF000000"/>
      </left>
      <right/>
      <top style="medium">
        <color rgb="FF000000"/>
      </top>
      <bottom style="hair">
        <color rgb="FF000000"/>
      </bottom>
    </border>
    <border>
      <left/>
      <right style="dotted">
        <color rgb="FF000000"/>
      </right>
      <top/>
      <bottom style="hair">
        <color rgb="FF000000"/>
      </bottom>
    </border>
    <border>
      <left style="dotted">
        <color rgb="FF000000"/>
      </left>
      <right/>
      <top style="hair">
        <color rgb="FF000000"/>
      </top>
      <bottom style="hair">
        <color rgb="FF000000"/>
      </bottom>
    </border>
    <border>
      <left/>
      <right style="dotted">
        <color rgb="FF000000"/>
      </right>
      <top style="hair">
        <color rgb="FF000000"/>
      </top>
      <bottom style="hair">
        <color rgb="FF000000"/>
      </bottom>
    </border>
  </borders>
  <cellStyleXfs count="1">
    <xf borderId="0" fillId="0" fontId="0" numFmtId="0" applyAlignment="1" applyFont="1"/>
  </cellStyleXfs>
  <cellXfs count="511">
    <xf borderId="0" fillId="0" fontId="0" numFmtId="0" xfId="0" applyAlignment="1" applyFont="1">
      <alignment vertical="center"/>
    </xf>
    <xf borderId="0" fillId="0" fontId="0" numFmtId="0" xfId="0" applyAlignment="1" applyFont="1">
      <alignment horizontal="center" vertical="center"/>
    </xf>
    <xf borderId="1" fillId="0" fontId="1" numFmtId="0" xfId="0" applyAlignment="1" applyBorder="1" applyFont="1">
      <alignment/>
    </xf>
    <xf borderId="2" fillId="0" fontId="2" numFmtId="0" xfId="0" applyBorder="1" applyFont="1"/>
    <xf borderId="0" fillId="0" fontId="0" numFmtId="0" xfId="0" applyAlignment="1" applyFont="1">
      <alignment vertical="center"/>
    </xf>
    <xf borderId="3" fillId="0" fontId="2" numFmtId="0" xfId="0" applyBorder="1" applyFont="1"/>
    <xf borderId="0" fillId="0" fontId="3" numFmtId="0" xfId="0" applyFont="1"/>
    <xf borderId="4" fillId="2" fontId="4" numFmtId="0" xfId="0" applyAlignment="1" applyBorder="1" applyFill="1" applyFont="1">
      <alignment horizontal="center"/>
    </xf>
    <xf borderId="0" fillId="0" fontId="3" numFmtId="0" xfId="0" applyAlignment="1" applyFont="1">
      <alignment horizontal="right"/>
    </xf>
    <xf borderId="0" fillId="2" fontId="5" numFmtId="0" xfId="0" applyAlignment="1" applyBorder="1" applyFont="1">
      <alignment/>
    </xf>
    <xf borderId="0" fillId="0" fontId="2" numFmtId="0" xfId="0" applyBorder="1" applyFont="1"/>
    <xf borderId="5" fillId="0" fontId="2" numFmtId="0" xfId="0" applyBorder="1" applyFont="1"/>
    <xf borderId="4" fillId="3" fontId="6" numFmtId="0" xfId="0" applyAlignment="1" applyBorder="1" applyFill="1" applyFont="1">
      <alignment horizontal="center"/>
    </xf>
    <xf borderId="0" fillId="3" fontId="6" numFmtId="0" xfId="0" applyAlignment="1" applyBorder="1" applyFont="1">
      <alignment wrapText="1"/>
    </xf>
    <xf borderId="6" fillId="4" fontId="4" numFmtId="0" xfId="0" applyAlignment="1" applyBorder="1" applyFill="1" applyFont="1">
      <alignment horizontal="center"/>
    </xf>
    <xf borderId="7" fillId="4" fontId="4" numFmtId="0" xfId="0" applyAlignment="1" applyBorder="1" applyFont="1">
      <alignment wrapText="1"/>
    </xf>
    <xf borderId="0" fillId="5" fontId="7" numFmtId="0" xfId="0" applyAlignment="1" applyBorder="1" applyFill="1" applyFont="1">
      <alignment horizontal="right" vertical="center"/>
    </xf>
    <xf borderId="7" fillId="0" fontId="2" numFmtId="0" xfId="0" applyBorder="1" applyFont="1"/>
    <xf borderId="0" fillId="0" fontId="2" numFmtId="0" xfId="0" applyBorder="1" applyFont="1"/>
    <xf borderId="8" fillId="0" fontId="2" numFmtId="0" xfId="0" applyBorder="1" applyFont="1"/>
    <xf borderId="0" fillId="0" fontId="0" numFmtId="0" xfId="0" applyAlignment="1" applyFont="1">
      <alignment horizontal="center" vertical="center"/>
    </xf>
    <xf borderId="9" fillId="0" fontId="8" numFmtId="0" xfId="0" applyAlignment="1" applyBorder="1" applyFont="1">
      <alignment horizontal="center"/>
    </xf>
    <xf borderId="10" fillId="5" fontId="9" numFmtId="0" xfId="0" applyAlignment="1" applyBorder="1" applyFont="1">
      <alignment horizontal="center" vertical="center"/>
    </xf>
    <xf borderId="11" fillId="0" fontId="8" numFmtId="0" xfId="0" applyAlignment="1" applyBorder="1" applyFont="1">
      <alignment horizontal="left"/>
    </xf>
    <xf borderId="10" fillId="0" fontId="2" numFmtId="0" xfId="0" applyBorder="1" applyFont="1"/>
    <xf borderId="11" fillId="0" fontId="2" numFmtId="0" xfId="0" applyBorder="1" applyFont="1"/>
    <xf borderId="10" fillId="0" fontId="2" numFmtId="0" xfId="0" applyBorder="1" applyFont="1"/>
    <xf borderId="12" fillId="0" fontId="2" numFmtId="0" xfId="0" applyBorder="1" applyFont="1"/>
    <xf borderId="0" fillId="0" fontId="2" numFmtId="0" xfId="0" applyBorder="1" applyFont="1"/>
    <xf borderId="0" fillId="5" fontId="7" numFmtId="0" xfId="0" applyAlignment="1" applyBorder="1" applyFont="1">
      <alignment horizontal="right" vertical="center"/>
    </xf>
    <xf borderId="10" fillId="5" fontId="10" numFmtId="0" xfId="0" applyAlignment="1" applyBorder="1" applyFont="1">
      <alignment horizontal="center" vertical="center"/>
    </xf>
    <xf borderId="0" fillId="5" fontId="10" numFmtId="0" xfId="0" applyAlignment="1" applyBorder="1" applyFont="1">
      <alignment horizontal="right" vertical="center"/>
    </xf>
    <xf borderId="0" fillId="5" fontId="10" numFmtId="0" xfId="0" applyAlignment="1" applyBorder="1" applyFont="1">
      <alignment horizontal="right" vertical="center"/>
    </xf>
    <xf borderId="10" fillId="0" fontId="11" numFmtId="0" xfId="0" applyAlignment="1" applyBorder="1" applyFont="1">
      <alignment horizontal="center" vertical="center"/>
    </xf>
    <xf borderId="0" fillId="0" fontId="2" numFmtId="0" xfId="0" applyAlignment="1" applyFont="1">
      <alignment/>
    </xf>
    <xf borderId="10" fillId="0" fontId="2" numFmtId="0" xfId="0" applyBorder="1" applyFont="1"/>
    <xf borderId="0" fillId="5" fontId="10" numFmtId="0" xfId="0" applyAlignment="1" applyBorder="1" applyFont="1">
      <alignment horizontal="center" vertical="center"/>
    </xf>
    <xf borderId="0" fillId="5" fontId="10" numFmtId="0" xfId="0" applyAlignment="1" applyBorder="1" applyFont="1">
      <alignment horizontal="center" vertical="center"/>
    </xf>
    <xf borderId="0" fillId="5" fontId="10" numFmtId="0" xfId="0" applyAlignment="1" applyFont="1">
      <alignment horizontal="center" vertical="center"/>
    </xf>
    <xf borderId="13" fillId="5" fontId="7" numFmtId="0" xfId="0" applyAlignment="1" applyBorder="1" applyFont="1">
      <alignment horizontal="right" vertical="center"/>
    </xf>
    <xf borderId="14" fillId="5" fontId="10" numFmtId="0" xfId="0" applyAlignment="1" applyBorder="1" applyFont="1">
      <alignment horizontal="center" vertical="center"/>
    </xf>
    <xf borderId="14" fillId="0" fontId="2" numFmtId="0" xfId="0" applyBorder="1" applyFont="1"/>
    <xf borderId="0" fillId="5" fontId="7" numFmtId="0" xfId="0" applyAlignment="1" applyBorder="1" applyFont="1">
      <alignment vertical="center"/>
    </xf>
    <xf borderId="15" fillId="6" fontId="12" numFmtId="0" xfId="0" applyAlignment="1" applyBorder="1" applyFill="1" applyFont="1">
      <alignment/>
    </xf>
    <xf borderId="16" fillId="0" fontId="2" numFmtId="0" xfId="0" applyBorder="1" applyFont="1"/>
    <xf borderId="17" fillId="0" fontId="2" numFmtId="0" xfId="0" applyBorder="1" applyFont="1"/>
    <xf borderId="18" fillId="7" fontId="12" numFmtId="0" xfId="0" applyAlignment="1" applyBorder="1" applyFill="1" applyFont="1">
      <alignment/>
    </xf>
    <xf borderId="14" fillId="8" fontId="13" numFmtId="3" xfId="0" applyAlignment="1" applyBorder="1" applyFill="1" applyFont="1" applyNumberFormat="1">
      <alignment horizontal="center" vertical="center"/>
    </xf>
    <xf borderId="19" fillId="9" fontId="12" numFmtId="0" xfId="0" applyAlignment="1" applyBorder="1" applyFill="1" applyFont="1">
      <alignment/>
    </xf>
    <xf borderId="14" fillId="0" fontId="2" numFmtId="0" xfId="0" applyBorder="1" applyFont="1"/>
    <xf borderId="0" fillId="5" fontId="14" numFmtId="0" xfId="0" applyAlignment="1" applyBorder="1" applyFont="1">
      <alignment horizontal="right" vertical="center"/>
    </xf>
    <xf borderId="20" fillId="0" fontId="2" numFmtId="0" xfId="0" applyBorder="1" applyFont="1"/>
    <xf borderId="21" fillId="0" fontId="2" numFmtId="0" xfId="0" applyBorder="1" applyFont="1"/>
    <xf borderId="10" fillId="5" fontId="10" numFmtId="0" xfId="0" applyAlignment="1" applyBorder="1" applyFont="1">
      <alignment horizontal="left" vertical="center"/>
    </xf>
    <xf borderId="22" fillId="0" fontId="12" numFmtId="0" xfId="0" applyAlignment="1" applyBorder="1" applyFont="1">
      <alignment/>
    </xf>
    <xf borderId="23" fillId="0" fontId="12" numFmtId="0" xfId="0" applyAlignment="1" applyBorder="1" applyFont="1">
      <alignment/>
    </xf>
    <xf borderId="0" fillId="5" fontId="15" numFmtId="0" xfId="0" applyAlignment="1" applyBorder="1" applyFont="1">
      <alignment horizontal="center" vertical="center"/>
    </xf>
    <xf borderId="24" fillId="0" fontId="12" numFmtId="0" xfId="0" applyAlignment="1" applyBorder="1" applyFont="1">
      <alignment/>
    </xf>
    <xf borderId="25" fillId="5" fontId="16" numFmtId="0" xfId="0" applyAlignment="1" applyBorder="1" applyFont="1">
      <alignment horizontal="center" vertical="center"/>
    </xf>
    <xf borderId="22" fillId="0" fontId="12" numFmtId="0" xfId="0" applyAlignment="1" applyBorder="1" applyFont="1">
      <alignment horizontal="right"/>
    </xf>
    <xf borderId="25" fillId="0" fontId="2" numFmtId="0" xfId="0" applyBorder="1" applyFont="1"/>
    <xf borderId="22" fillId="0" fontId="12" numFmtId="0" xfId="0" applyBorder="1" applyFont="1"/>
    <xf borderId="23" fillId="0" fontId="12" numFmtId="0" xfId="0" applyBorder="1" applyFont="1"/>
    <xf borderId="0" fillId="5" fontId="17" numFmtId="0" xfId="0" applyAlignment="1" applyBorder="1" applyFont="1">
      <alignment horizontal="left" vertical="center"/>
    </xf>
    <xf borderId="24" fillId="10" fontId="12" numFmtId="0" xfId="0" applyAlignment="1" applyBorder="1" applyFill="1" applyFont="1">
      <alignment/>
    </xf>
    <xf borderId="22" fillId="10" fontId="12" numFmtId="0" xfId="0" applyAlignment="1" applyBorder="1" applyFont="1">
      <alignment horizontal="right"/>
    </xf>
    <xf borderId="0" fillId="5" fontId="18" numFmtId="0" xfId="0" applyAlignment="1" applyBorder="1" applyFont="1">
      <alignment horizontal="left" vertical="center"/>
    </xf>
    <xf borderId="22" fillId="10" fontId="19" numFmtId="0" xfId="0" applyAlignment="1" applyBorder="1" applyFont="1">
      <alignment horizontal="right"/>
    </xf>
    <xf borderId="22" fillId="10" fontId="12" numFmtId="0" xfId="0" applyBorder="1" applyFont="1"/>
    <xf borderId="26" fillId="5" fontId="20" numFmtId="0" xfId="0" applyAlignment="1" applyBorder="1" applyFont="1">
      <alignment horizontal="center" vertical="center"/>
    </xf>
    <xf borderId="23" fillId="10" fontId="12" numFmtId="0" xfId="0" applyBorder="1" applyFont="1"/>
    <xf borderId="27" fillId="0" fontId="2" numFmtId="0" xfId="0" applyBorder="1" applyFont="1"/>
    <xf borderId="22" fillId="0" fontId="19" numFmtId="0" xfId="0" applyAlignment="1" applyBorder="1" applyFont="1">
      <alignment horizontal="right"/>
    </xf>
    <xf borderId="0" fillId="5" fontId="10" numFmtId="0" xfId="0" applyAlignment="1" applyBorder="1" applyFont="1">
      <alignment horizontal="center" vertical="center"/>
    </xf>
    <xf borderId="26" fillId="11" fontId="21" numFmtId="0" xfId="0" applyAlignment="1" applyBorder="1" applyFill="1" applyFont="1">
      <alignment horizontal="left" vertical="center"/>
    </xf>
    <xf borderId="28" fillId="0" fontId="2" numFmtId="0" xfId="0" applyBorder="1" applyFont="1"/>
    <xf borderId="11" fillId="0" fontId="8" numFmtId="0" xfId="0" applyAlignment="1" applyBorder="1" applyFont="1">
      <alignment horizontal="left"/>
    </xf>
    <xf borderId="28" fillId="0" fontId="2" numFmtId="0" xfId="0" applyBorder="1" applyFont="1"/>
    <xf borderId="28" fillId="11" fontId="10" numFmtId="0" xfId="0" applyAlignment="1" applyBorder="1" applyFont="1">
      <alignment horizontal="center" vertical="center"/>
    </xf>
    <xf borderId="23" fillId="10" fontId="19" numFmtId="0" xfId="0" applyAlignment="1" applyBorder="1" applyFont="1">
      <alignment horizontal="right"/>
    </xf>
    <xf borderId="28" fillId="11" fontId="10" numFmtId="0" xfId="0" applyAlignment="1" applyBorder="1" applyFont="1">
      <alignment horizontal="center" vertical="center"/>
    </xf>
    <xf borderId="27" fillId="0" fontId="2" numFmtId="0" xfId="0" applyBorder="1" applyFont="1"/>
    <xf borderId="29" fillId="0" fontId="12" numFmtId="0" xfId="0" applyAlignment="1" applyBorder="1" applyFont="1">
      <alignment/>
    </xf>
    <xf borderId="26" fillId="11" fontId="22" numFmtId="0" xfId="0" applyAlignment="1" applyBorder="1" applyFont="1">
      <alignment horizontal="center" vertical="center"/>
    </xf>
    <xf borderId="30" fillId="0" fontId="12" numFmtId="0" xfId="0" applyAlignment="1" applyBorder="1" applyFont="1">
      <alignment horizontal="right"/>
    </xf>
    <xf borderId="0" fillId="5" fontId="10" numFmtId="0" xfId="0" applyAlignment="1" applyBorder="1" applyFont="1">
      <alignment vertical="center"/>
    </xf>
    <xf borderId="30" fillId="0" fontId="19" numFmtId="0" xfId="0" applyAlignment="1" applyBorder="1" applyFont="1">
      <alignment horizontal="right"/>
    </xf>
    <xf borderId="31" fillId="0" fontId="2" numFmtId="0" xfId="0" applyBorder="1" applyFont="1"/>
    <xf borderId="32" fillId="0" fontId="12" numFmtId="0" xfId="0" applyAlignment="1" applyBorder="1" applyFont="1">
      <alignment horizontal="right"/>
    </xf>
    <xf borderId="33" fillId="0" fontId="2" numFmtId="0" xfId="0" applyBorder="1" applyFont="1"/>
    <xf borderId="0" fillId="0" fontId="2" numFmtId="0" xfId="0" applyBorder="1" applyFont="1"/>
    <xf borderId="34" fillId="5" fontId="10" numFmtId="0" xfId="0" applyAlignment="1" applyBorder="1" applyFont="1">
      <alignment horizontal="left" vertical="center"/>
    </xf>
    <xf borderId="35" fillId="0" fontId="2" numFmtId="0" xfId="0" applyBorder="1" applyFont="1"/>
    <xf borderId="35" fillId="0" fontId="2" numFmtId="0" xfId="0" applyBorder="1" applyFont="1"/>
    <xf borderId="35" fillId="5" fontId="23" numFmtId="0" xfId="0" applyAlignment="1" applyBorder="1" applyFont="1">
      <alignment horizontal="center" vertical="center"/>
    </xf>
    <xf borderId="36" fillId="0" fontId="2" numFmtId="0" xfId="0" applyBorder="1" applyFont="1"/>
    <xf borderId="34" fillId="5" fontId="21" numFmtId="0" xfId="0" applyAlignment="1" applyBorder="1" applyFont="1">
      <alignment horizontal="center" vertical="center"/>
    </xf>
    <xf borderId="0" fillId="5" fontId="21" numFmtId="0" xfId="0" applyAlignment="1" applyBorder="1" applyFont="1">
      <alignment horizontal="center" vertical="center"/>
    </xf>
    <xf borderId="0" fillId="5" fontId="21" numFmtId="0" xfId="0" applyAlignment="1" applyBorder="1" applyFont="1">
      <alignment vertical="center"/>
    </xf>
    <xf borderId="0" fillId="5" fontId="14" numFmtId="0" xfId="0" applyAlignment="1" applyBorder="1" applyFont="1">
      <alignment horizontal="center" vertical="center"/>
    </xf>
    <xf borderId="36" fillId="5" fontId="14" numFmtId="0" xfId="0" applyAlignment="1" applyBorder="1" applyFont="1">
      <alignment horizontal="center" vertical="center"/>
    </xf>
    <xf borderId="28" fillId="3" fontId="23" numFmtId="0" xfId="0" applyAlignment="1" applyBorder="1" applyFont="1">
      <alignment horizontal="center" vertical="center"/>
    </xf>
    <xf borderId="37" fillId="5" fontId="10" numFmtId="0" xfId="0" applyAlignment="1" applyBorder="1" applyFont="1">
      <alignment horizontal="left" vertical="center"/>
    </xf>
    <xf borderId="38" fillId="0" fontId="2" numFmtId="0" xfId="0" applyBorder="1" applyFont="1"/>
    <xf borderId="38" fillId="0" fontId="2" numFmtId="0" xfId="0" applyBorder="1" applyFont="1"/>
    <xf borderId="38" fillId="5" fontId="23" numFmtId="0" xfId="0" applyAlignment="1" applyBorder="1" applyFont="1">
      <alignment horizontal="center" vertical="center"/>
    </xf>
    <xf borderId="39" fillId="0" fontId="2" numFmtId="0" xfId="0" applyBorder="1" applyFont="1"/>
    <xf borderId="35" fillId="5" fontId="23" numFmtId="0" xfId="0" applyAlignment="1" applyBorder="1" applyFont="1">
      <alignment horizontal="center" vertical="center"/>
    </xf>
    <xf borderId="35" fillId="0" fontId="2" numFmtId="0" xfId="0" applyBorder="1" applyFont="1"/>
    <xf borderId="38" fillId="5" fontId="14" numFmtId="0" xfId="0" applyAlignment="1" applyBorder="1" applyFont="1">
      <alignment horizontal="center" vertical="center"/>
    </xf>
    <xf borderId="0" fillId="5" fontId="24" numFmtId="0" xfId="0" applyAlignment="1" applyBorder="1" applyFont="1">
      <alignment horizontal="center" vertical="center"/>
    </xf>
    <xf borderId="36" fillId="5" fontId="25" numFmtId="0" xfId="0" applyAlignment="1" applyBorder="1" applyFont="1">
      <alignment vertical="center"/>
    </xf>
    <xf borderId="25" fillId="5" fontId="21" numFmtId="0" xfId="0" applyAlignment="1" applyBorder="1" applyFont="1">
      <alignment horizontal="center" vertical="center"/>
    </xf>
    <xf borderId="37" fillId="5" fontId="10" numFmtId="0" xfId="0" applyAlignment="1" applyBorder="1" applyFont="1">
      <alignment horizontal="left" vertical="center"/>
    </xf>
    <xf borderId="38" fillId="5" fontId="23" numFmtId="0" xfId="0" applyAlignment="1" applyBorder="1" applyFont="1">
      <alignment horizontal="center" vertical="center"/>
    </xf>
    <xf borderId="26" fillId="5" fontId="26" numFmtId="0" xfId="0" applyAlignment="1" applyBorder="1" applyFont="1">
      <alignment horizontal="center" vertical="center"/>
    </xf>
    <xf borderId="0" fillId="5" fontId="10" numFmtId="0" xfId="0" applyAlignment="1" applyBorder="1" applyFont="1">
      <alignment horizontal="center" vertical="center"/>
    </xf>
    <xf borderId="38" fillId="5" fontId="14" numFmtId="0" xfId="0" applyAlignment="1" applyBorder="1" applyFont="1">
      <alignment horizontal="center" vertical="center"/>
    </xf>
    <xf borderId="0" fillId="5" fontId="24" numFmtId="0" xfId="0" applyAlignment="1" applyBorder="1" applyFont="1">
      <alignment horizontal="center" vertical="center"/>
    </xf>
    <xf borderId="36" fillId="5" fontId="25" numFmtId="0" xfId="0" applyAlignment="1" applyBorder="1" applyFont="1">
      <alignment vertical="center"/>
    </xf>
    <xf borderId="0" fillId="3" fontId="23" numFmtId="0" xfId="0" applyAlignment="1" applyBorder="1" applyFont="1">
      <alignment horizontal="center" vertical="center"/>
    </xf>
    <xf borderId="31" fillId="5" fontId="10" numFmtId="0" xfId="0" applyAlignment="1" applyBorder="1" applyFont="1">
      <alignment horizontal="left" vertical="center"/>
    </xf>
    <xf borderId="25" fillId="0" fontId="2" numFmtId="0" xfId="0" applyBorder="1" applyFont="1"/>
    <xf borderId="25" fillId="5" fontId="10" numFmtId="0" xfId="0" applyAlignment="1" applyBorder="1" applyFont="1">
      <alignment horizontal="center" vertical="center"/>
    </xf>
    <xf borderId="25" fillId="5" fontId="23" numFmtId="0" xfId="0" applyAlignment="1" applyBorder="1" applyFont="1">
      <alignment horizontal="center" vertical="center"/>
    </xf>
    <xf borderId="33" fillId="0" fontId="2" numFmtId="0" xfId="0" applyBorder="1" applyFont="1"/>
    <xf borderId="40" fillId="5" fontId="10" numFmtId="0" xfId="0" applyAlignment="1" applyBorder="1" applyFont="1">
      <alignment horizontal="left" vertical="center"/>
    </xf>
    <xf borderId="41" fillId="0" fontId="2" numFmtId="0" xfId="0" applyBorder="1" applyFont="1"/>
    <xf borderId="41" fillId="0" fontId="2" numFmtId="0" xfId="0" applyBorder="1" applyFont="1"/>
    <xf borderId="41" fillId="5" fontId="14" numFmtId="0" xfId="0" applyAlignment="1" applyBorder="1" applyFont="1">
      <alignment horizontal="center" vertical="center"/>
    </xf>
    <xf borderId="25" fillId="5" fontId="24" numFmtId="0" xfId="0" applyAlignment="1" applyBorder="1" applyFont="1">
      <alignment horizontal="center" vertical="center"/>
    </xf>
    <xf borderId="33" fillId="5" fontId="25" numFmtId="0" xfId="0" applyAlignment="1" applyBorder="1" applyFont="1">
      <alignment vertical="center"/>
    </xf>
    <xf borderId="25" fillId="5" fontId="27" numFmtId="0" xfId="0" applyAlignment="1" applyBorder="1" applyFont="1">
      <alignment horizontal="center"/>
    </xf>
    <xf borderId="42" fillId="5" fontId="10" numFmtId="0" xfId="0" applyAlignment="1" applyBorder="1" applyFont="1">
      <alignment horizontal="center" vertical="center"/>
    </xf>
    <xf borderId="42" fillId="0" fontId="2" numFmtId="0" xfId="0" applyBorder="1" applyFont="1"/>
    <xf borderId="42" fillId="0" fontId="2" numFmtId="0" xfId="0" applyBorder="1" applyFont="1"/>
    <xf borderId="0" fillId="5" fontId="10" numFmtId="0" xfId="0" applyAlignment="1" applyBorder="1" applyFont="1">
      <alignment horizontal="center" vertical="center"/>
    </xf>
    <xf borderId="26" fillId="11" fontId="10" numFmtId="0" xfId="0" applyAlignment="1" applyBorder="1" applyFont="1">
      <alignment horizontal="center" vertical="center"/>
    </xf>
    <xf borderId="43" fillId="5" fontId="28" numFmtId="0" xfId="0" applyAlignment="1" applyBorder="1" applyFont="1">
      <alignment horizontal="center"/>
    </xf>
    <xf borderId="0" fillId="0" fontId="2" numFmtId="0" xfId="0" applyBorder="1" applyFont="1"/>
    <xf borderId="26" fillId="0" fontId="14" numFmtId="0" xfId="0" applyAlignment="1" applyBorder="1" applyFont="1">
      <alignment horizontal="right" vertical="center"/>
    </xf>
    <xf borderId="44" fillId="5" fontId="10" numFmtId="0" xfId="0" applyAlignment="1" applyBorder="1" applyFont="1">
      <alignment horizontal="left" vertical="center"/>
    </xf>
    <xf borderId="44" fillId="0" fontId="2" numFmtId="0" xfId="0" applyBorder="1" applyFont="1"/>
    <xf borderId="44" fillId="0" fontId="2" numFmtId="0" xfId="0" applyBorder="1" applyFont="1"/>
    <xf borderId="28" fillId="5" fontId="10" numFmtId="0" xfId="0" applyAlignment="1" applyBorder="1" applyFont="1">
      <alignment horizontal="center" vertical="center"/>
    </xf>
    <xf borderId="44" fillId="5" fontId="23" numFmtId="0" xfId="0" applyAlignment="1" applyBorder="1" applyFont="1">
      <alignment horizontal="center" vertical="center"/>
    </xf>
    <xf borderId="45" fillId="0" fontId="2" numFmtId="0" xfId="0" applyBorder="1" applyFont="1"/>
    <xf borderId="46" fillId="11" fontId="22" numFmtId="0" xfId="0" applyAlignment="1" applyBorder="1" applyFont="1">
      <alignment horizontal="center" vertical="center"/>
    </xf>
    <xf borderId="43" fillId="5" fontId="14" numFmtId="0" xfId="0" applyAlignment="1" applyBorder="1" applyFont="1">
      <alignment horizontal="center" vertical="center"/>
    </xf>
    <xf borderId="47" fillId="0" fontId="2" numFmtId="0" xfId="0" applyBorder="1" applyFont="1"/>
    <xf borderId="43" fillId="5" fontId="14" numFmtId="0" xfId="0" applyAlignment="1" applyBorder="1" applyFont="1">
      <alignment horizontal="center" vertical="center"/>
    </xf>
    <xf borderId="25" fillId="3" fontId="29" numFmtId="0" xfId="0" applyAlignment="1" applyBorder="1" applyFont="1">
      <alignment horizontal="center"/>
    </xf>
    <xf borderId="25" fillId="0" fontId="2" numFmtId="0" xfId="0" applyBorder="1" applyFont="1"/>
    <xf borderId="43" fillId="11" fontId="21" numFmtId="0" xfId="0" applyAlignment="1" applyBorder="1" applyFont="1">
      <alignment horizontal="left" vertical="center"/>
    </xf>
    <xf borderId="0" fillId="11" fontId="10" numFmtId="0" xfId="0" applyAlignment="1" applyBorder="1" applyFont="1">
      <alignment horizontal="center" vertical="center"/>
    </xf>
    <xf borderId="48" fillId="11" fontId="10" numFmtId="0" xfId="0" applyAlignment="1" applyBorder="1" applyFont="1">
      <alignment horizontal="center" vertical="center"/>
    </xf>
    <xf borderId="49" fillId="0" fontId="2" numFmtId="0" xfId="0" applyBorder="1" applyFont="1"/>
    <xf borderId="50" fillId="5" fontId="14" numFmtId="0" xfId="0" applyAlignment="1" applyBorder="1" applyFont="1">
      <alignment horizontal="right" vertical="center"/>
    </xf>
    <xf borderId="51" fillId="8" fontId="16" numFmtId="0" xfId="0" applyAlignment="1" applyBorder="1" applyFont="1">
      <alignment horizontal="center" vertical="center"/>
    </xf>
    <xf borderId="52" fillId="0" fontId="2" numFmtId="0" xfId="0" applyBorder="1" applyFont="1"/>
    <xf borderId="53" fillId="3" fontId="16" numFmtId="0" xfId="0" applyAlignment="1" applyBorder="1" applyFont="1">
      <alignment horizontal="center" vertical="center"/>
    </xf>
    <xf borderId="54" fillId="5" fontId="10" numFmtId="0" xfId="0" applyAlignment="1" applyBorder="1" applyFont="1">
      <alignment horizontal="center" vertical="center"/>
    </xf>
    <xf borderId="55" fillId="5" fontId="30" numFmtId="0" xfId="0" applyAlignment="1" applyBorder="1" applyFont="1">
      <alignment horizontal="center" vertical="center"/>
    </xf>
    <xf borderId="53" fillId="8" fontId="31" numFmtId="0" xfId="0" applyAlignment="1" applyBorder="1" applyFont="1">
      <alignment horizontal="center" vertical="center"/>
    </xf>
    <xf borderId="49" fillId="0" fontId="2" numFmtId="0" xfId="0" applyBorder="1" applyFont="1"/>
    <xf borderId="26" fillId="11" fontId="14" numFmtId="0" xfId="0" applyAlignment="1" applyBorder="1" applyFont="1">
      <alignment horizontal="center" vertical="center"/>
    </xf>
    <xf borderId="56" fillId="11" fontId="32" numFmtId="0" xfId="0" applyAlignment="1" applyBorder="1" applyFont="1">
      <alignment horizontal="center" vertical="center"/>
    </xf>
    <xf borderId="57" fillId="0" fontId="2" numFmtId="0" xfId="0" applyBorder="1" applyFont="1"/>
    <xf borderId="58" fillId="0" fontId="2" numFmtId="0" xfId="0" applyBorder="1" applyFont="1"/>
    <xf borderId="0" fillId="5" fontId="23" numFmtId="0" xfId="0" applyAlignment="1" applyBorder="1" applyFont="1">
      <alignment horizontal="center" vertical="center"/>
    </xf>
    <xf borderId="59" fillId="5" fontId="14" numFmtId="0" xfId="0" applyAlignment="1" applyBorder="1" applyFont="1">
      <alignment horizontal="right" vertical="center"/>
    </xf>
    <xf borderId="60" fillId="5" fontId="10" numFmtId="0" xfId="0" applyAlignment="1" applyBorder="1" applyFont="1">
      <alignment horizontal="center" vertical="center"/>
    </xf>
    <xf borderId="61" fillId="0" fontId="2" numFmtId="0" xfId="0" applyBorder="1" applyFont="1"/>
    <xf borderId="62" fillId="5" fontId="10" numFmtId="0" xfId="0" applyAlignment="1" applyBorder="1" applyFont="1">
      <alignment horizontal="center" vertical="center"/>
    </xf>
    <xf borderId="63" fillId="5" fontId="16" numFmtId="0" xfId="0" applyAlignment="1" applyBorder="1" applyFont="1">
      <alignment horizontal="center" vertical="center"/>
    </xf>
    <xf borderId="13" fillId="5" fontId="33" numFmtId="0" xfId="0" applyAlignment="1" applyBorder="1" applyFont="1">
      <alignment horizontal="center" vertical="center"/>
    </xf>
    <xf borderId="62" fillId="0" fontId="2" numFmtId="0" xfId="0" applyBorder="1" applyFont="1"/>
    <xf borderId="47" fillId="0" fontId="2" numFmtId="0" xfId="0" applyBorder="1" applyFont="1"/>
    <xf borderId="43" fillId="8" fontId="34" numFmtId="0" xfId="0" applyAlignment="1" applyBorder="1" applyFont="1">
      <alignment horizontal="center" vertical="center"/>
    </xf>
    <xf borderId="0" fillId="0" fontId="2" numFmtId="0" xfId="0" applyBorder="1" applyFont="1"/>
    <xf borderId="64" fillId="0" fontId="35" numFmtId="0" xfId="0" applyAlignment="1" applyBorder="1" applyFont="1">
      <alignment horizontal="center" vertical="center"/>
    </xf>
    <xf borderId="13" fillId="0" fontId="2" numFmtId="0" xfId="0" applyBorder="1" applyFont="1"/>
    <xf borderId="65" fillId="0" fontId="35" numFmtId="0" xfId="0" applyAlignment="1" applyBorder="1" applyFont="1">
      <alignment horizontal="center" vertical="center"/>
    </xf>
    <xf borderId="66" fillId="0" fontId="2" numFmtId="0" xfId="0" applyBorder="1" applyFont="1"/>
    <xf borderId="43" fillId="5" fontId="10" numFmtId="0" xfId="0" applyAlignment="1" applyBorder="1" applyFont="1">
      <alignment horizontal="left" vertical="center"/>
    </xf>
    <xf borderId="48" fillId="5" fontId="23" numFmtId="0" xfId="0" applyAlignment="1" applyBorder="1" applyFont="1">
      <alignment horizontal="center" vertical="center"/>
    </xf>
    <xf borderId="60" fillId="5" fontId="14" numFmtId="0" xfId="0" applyAlignment="1" applyBorder="1" applyFont="1">
      <alignment horizontal="left" vertical="center"/>
    </xf>
    <xf borderId="62" fillId="5" fontId="14" numFmtId="0" xfId="0" applyAlignment="1" applyBorder="1" applyFont="1">
      <alignment horizontal="left" vertical="center"/>
    </xf>
    <xf borderId="67" fillId="0" fontId="2" numFmtId="0" xfId="0" applyBorder="1" applyFont="1"/>
    <xf borderId="25" fillId="0" fontId="2" numFmtId="0" xfId="0" applyBorder="1" applyFont="1"/>
    <xf borderId="68" fillId="0" fontId="2" numFmtId="0" xfId="0" applyBorder="1" applyFont="1"/>
    <xf borderId="26" fillId="3" fontId="23" numFmtId="3" xfId="0" applyAlignment="1" applyBorder="1" applyFont="1" applyNumberFormat="1">
      <alignment horizontal="center" vertical="center"/>
    </xf>
    <xf borderId="31" fillId="0" fontId="32" numFmtId="0" xfId="0" applyAlignment="1" applyBorder="1" applyFont="1">
      <alignment horizontal="center" vertical="center"/>
    </xf>
    <xf borderId="25" fillId="0" fontId="2" numFmtId="0" xfId="0" applyBorder="1" applyFont="1"/>
    <xf borderId="41" fillId="0" fontId="32" numFmtId="0" xfId="0" applyAlignment="1" applyBorder="1" applyFont="1">
      <alignment horizontal="center" vertical="center"/>
    </xf>
    <xf borderId="69" fillId="0" fontId="2" numFmtId="0" xfId="0" applyBorder="1" applyFont="1"/>
    <xf borderId="40" fillId="5" fontId="10" numFmtId="0" xfId="0" applyAlignment="1" applyBorder="1" applyFont="1">
      <alignment horizontal="left" vertical="center"/>
    </xf>
    <xf borderId="41" fillId="5" fontId="23" numFmtId="0" xfId="0" applyAlignment="1" applyBorder="1" applyFont="1">
      <alignment horizontal="center" vertical="center"/>
    </xf>
    <xf borderId="70" fillId="5" fontId="14" numFmtId="0" xfId="0" applyAlignment="1" applyBorder="1" applyFont="1">
      <alignment horizontal="right" vertical="center"/>
    </xf>
    <xf borderId="71" fillId="5" fontId="10" numFmtId="0" xfId="0" applyAlignment="1" applyBorder="1" applyFont="1">
      <alignment horizontal="center" vertical="center"/>
    </xf>
    <xf borderId="72" fillId="0" fontId="2" numFmtId="0" xfId="0" applyBorder="1" applyFont="1"/>
    <xf borderId="68" fillId="5" fontId="10" numFmtId="0" xfId="0" applyAlignment="1" applyBorder="1" applyFont="1">
      <alignment horizontal="center" vertical="center"/>
    </xf>
    <xf borderId="42" fillId="5" fontId="36" numFmtId="0" xfId="0" applyAlignment="1" applyBorder="1" applyFont="1">
      <alignment horizontal="left" vertical="center" wrapText="1"/>
    </xf>
    <xf borderId="42" fillId="5" fontId="10" numFmtId="0" xfId="0" applyAlignment="1" applyBorder="1" applyFont="1">
      <alignment vertical="top"/>
    </xf>
    <xf borderId="28" fillId="5" fontId="10" numFmtId="0" xfId="0" applyAlignment="1" applyBorder="1" applyFont="1">
      <alignment horizontal="center" vertical="center"/>
    </xf>
    <xf borderId="0" fillId="5" fontId="37" numFmtId="0" xfId="0" applyAlignment="1" applyBorder="1" applyFont="1">
      <alignment horizontal="left" vertical="center"/>
    </xf>
    <xf borderId="0" fillId="5" fontId="14" numFmtId="0" xfId="0" applyAlignment="1" applyBorder="1" applyFont="1">
      <alignment horizontal="center" vertical="center"/>
    </xf>
    <xf borderId="0" fillId="3" fontId="24" numFmtId="0" xfId="0" applyAlignment="1" applyBorder="1" applyFont="1">
      <alignment horizontal="center" vertical="center"/>
    </xf>
    <xf borderId="0" fillId="5" fontId="38" numFmtId="0" xfId="0" applyAlignment="1" applyBorder="1" applyFont="1">
      <alignment horizontal="center" vertical="center"/>
    </xf>
    <xf borderId="73" fillId="5" fontId="24" numFmtId="0" xfId="0" applyAlignment="1" applyBorder="1" applyFont="1">
      <alignment horizontal="center" vertical="center"/>
    </xf>
    <xf borderId="73" fillId="8" fontId="39" numFmtId="0" xfId="0" applyAlignment="1" applyBorder="1" applyFont="1">
      <alignment horizontal="center" vertical="center"/>
    </xf>
    <xf borderId="43" fillId="3" fontId="23" numFmtId="0" xfId="0" applyAlignment="1" applyBorder="1" applyFont="1">
      <alignment horizontal="center" vertical="center"/>
    </xf>
    <xf borderId="26" fillId="5" fontId="10" numFmtId="0" xfId="0" applyAlignment="1" applyBorder="1" applyFont="1">
      <alignment horizontal="center" vertical="top" wrapText="1"/>
    </xf>
    <xf borderId="26" fillId="11" fontId="21" numFmtId="0" xfId="0" applyAlignment="1" applyBorder="1" applyFont="1">
      <alignment horizontal="center" vertical="center"/>
    </xf>
    <xf borderId="0" fillId="5" fontId="18" numFmtId="0" xfId="0" applyAlignment="1" applyBorder="1" applyFont="1">
      <alignment horizontal="center" vertical="center"/>
    </xf>
    <xf borderId="0" fillId="3" fontId="0" numFmtId="0" xfId="0" applyAlignment="1" applyBorder="1" applyFont="1">
      <alignment horizontal="center" vertical="center"/>
    </xf>
    <xf borderId="73" fillId="5" fontId="10" numFmtId="0" xfId="0" applyAlignment="1" applyBorder="1" applyFont="1">
      <alignment horizontal="center" vertical="center"/>
    </xf>
    <xf borderId="74" fillId="8" fontId="40" numFmtId="0" xfId="0" applyAlignment="1" applyBorder="1" applyFont="1">
      <alignment horizontal="center" vertical="center"/>
    </xf>
    <xf borderId="43" fillId="8" fontId="41" numFmtId="0" xfId="0" applyAlignment="1" applyBorder="1" applyFont="1">
      <alignment horizontal="center" vertical="top"/>
    </xf>
    <xf borderId="47" fillId="0" fontId="2" numFmtId="0" xfId="0" applyBorder="1" applyFont="1"/>
    <xf borderId="43" fillId="5" fontId="14" numFmtId="0" xfId="0" applyAlignment="1" applyBorder="1" applyFont="1">
      <alignment horizontal="center" vertical="center"/>
    </xf>
    <xf borderId="35" fillId="5" fontId="10" numFmtId="0" xfId="0" applyAlignment="1" applyBorder="1" applyFont="1">
      <alignment horizontal="left" vertical="center"/>
    </xf>
    <xf borderId="53" fillId="8" fontId="31" numFmtId="1" xfId="0" applyAlignment="1" applyBorder="1" applyFont="1" applyNumberFormat="1">
      <alignment horizontal="center" vertical="center"/>
    </xf>
    <xf borderId="75" fillId="5" fontId="10" numFmtId="0" xfId="0" applyAlignment="1" applyBorder="1" applyFont="1">
      <alignment horizontal="center" vertical="center"/>
    </xf>
    <xf borderId="43" fillId="5" fontId="10" numFmtId="0" xfId="0" applyAlignment="1" applyBorder="1" applyFont="1">
      <alignment horizontal="center" vertical="center"/>
    </xf>
    <xf borderId="0" fillId="5" fontId="10" numFmtId="0" xfId="0" applyAlignment="1" applyBorder="1" applyFont="1">
      <alignment horizontal="left" vertical="center"/>
    </xf>
    <xf borderId="47" fillId="5" fontId="10" numFmtId="0" xfId="0" applyAlignment="1" applyBorder="1" applyFont="1">
      <alignment horizontal="center" vertical="center"/>
    </xf>
    <xf borderId="63" fillId="5" fontId="16" numFmtId="0" xfId="0" applyAlignment="1" applyBorder="1" applyFont="1">
      <alignment horizontal="center" vertical="center"/>
    </xf>
    <xf borderId="76" fillId="5" fontId="42" numFmtId="0" xfId="0" applyAlignment="1" applyBorder="1" applyFont="1">
      <alignment horizontal="center" vertical="center"/>
    </xf>
    <xf borderId="74" fillId="0" fontId="2" numFmtId="0" xfId="0" applyBorder="1" applyFont="1"/>
    <xf borderId="0" fillId="5" fontId="22" numFmtId="0" xfId="0" applyAlignment="1" applyBorder="1" applyFont="1">
      <alignment vertical="center"/>
    </xf>
    <xf borderId="0" fillId="5" fontId="22" numFmtId="0" xfId="0" applyAlignment="1" applyFont="1">
      <alignment vertical="center"/>
    </xf>
    <xf borderId="34" fillId="3" fontId="30" numFmtId="0" xfId="0" applyAlignment="1" applyBorder="1" applyFont="1">
      <alignment horizontal="center" vertical="center"/>
    </xf>
    <xf borderId="35" fillId="3" fontId="14" numFmtId="0" xfId="0" applyAlignment="1" applyBorder="1" applyFont="1">
      <alignment horizontal="left" vertical="center"/>
    </xf>
    <xf borderId="35" fillId="3" fontId="40" numFmtId="0" xfId="0" applyAlignment="1" applyBorder="1" applyFont="1">
      <alignment horizontal="center" vertical="center"/>
    </xf>
    <xf borderId="43" fillId="8" fontId="26" numFmtId="1" xfId="0" applyAlignment="1" applyBorder="1" applyFont="1" applyNumberFormat="1">
      <alignment horizontal="center" vertical="top"/>
    </xf>
    <xf borderId="38" fillId="5" fontId="10" numFmtId="0" xfId="0" applyAlignment="1" applyBorder="1" applyFont="1">
      <alignment horizontal="left" vertical="center"/>
    </xf>
    <xf borderId="28" fillId="5" fontId="10" numFmtId="0" xfId="0" applyAlignment="1" applyBorder="1" applyFont="1">
      <alignment horizontal="center" vertical="center"/>
    </xf>
    <xf borderId="37" fillId="8" fontId="30" numFmtId="0" xfId="0" applyAlignment="1" applyBorder="1" applyFont="1">
      <alignment horizontal="center" vertical="center"/>
    </xf>
    <xf borderId="38" fillId="8" fontId="14" numFmtId="0" xfId="0" applyAlignment="1" applyBorder="1" applyFont="1">
      <alignment horizontal="left" vertical="center"/>
    </xf>
    <xf borderId="38" fillId="8" fontId="40" numFmtId="0" xfId="0" applyAlignment="1" applyBorder="1" applyFont="1">
      <alignment horizontal="center" vertical="center"/>
    </xf>
    <xf borderId="35" fillId="8" fontId="40" numFmtId="0" xfId="0" applyAlignment="1" applyBorder="1" applyFont="1">
      <alignment horizontal="center" vertical="center"/>
    </xf>
    <xf borderId="38" fillId="5" fontId="10" numFmtId="0" xfId="0" applyAlignment="1" applyBorder="1" applyFont="1">
      <alignment horizontal="center" vertical="center"/>
    </xf>
    <xf borderId="46" fillId="11" fontId="22" numFmtId="0" xfId="0" applyAlignment="1" applyBorder="1" applyFont="1">
      <alignment horizontal="left" vertical="center"/>
    </xf>
    <xf borderId="0" fillId="5" fontId="43" numFmtId="0" xfId="0" applyAlignment="1" applyBorder="1" applyFont="1">
      <alignment vertical="center"/>
    </xf>
    <xf borderId="37" fillId="3" fontId="30" numFmtId="0" xfId="0" applyAlignment="1" applyBorder="1" applyFont="1">
      <alignment horizontal="center" vertical="center"/>
    </xf>
    <xf borderId="38" fillId="3" fontId="14" numFmtId="0" xfId="0" applyAlignment="1" applyBorder="1" applyFont="1">
      <alignment horizontal="left" vertical="center"/>
    </xf>
    <xf borderId="38" fillId="3" fontId="40" numFmtId="0" xfId="0" applyAlignment="1" applyBorder="1" applyFont="1">
      <alignment horizontal="center" vertical="center"/>
    </xf>
    <xf borderId="40" fillId="5" fontId="10" numFmtId="0" xfId="0" applyAlignment="1" applyBorder="1" applyFont="1">
      <alignment horizontal="center" vertical="center"/>
    </xf>
    <xf borderId="41" fillId="5" fontId="10" numFmtId="0" xfId="0" applyAlignment="1" applyBorder="1" applyFont="1">
      <alignment horizontal="center" vertical="center"/>
    </xf>
    <xf borderId="48" fillId="5" fontId="10" numFmtId="0" xfId="0" applyAlignment="1" applyBorder="1" applyFont="1">
      <alignment horizontal="center" vertical="center"/>
    </xf>
    <xf borderId="48" fillId="0" fontId="2" numFmtId="0" xfId="0" applyBorder="1" applyFont="1"/>
    <xf borderId="26" fillId="8" fontId="43" numFmtId="0" xfId="0" applyAlignment="1" applyBorder="1" applyFont="1">
      <alignment horizontal="center" vertical="center"/>
    </xf>
    <xf borderId="26" fillId="3" fontId="43" numFmtId="0" xfId="0" applyAlignment="1" applyBorder="1" applyFont="1">
      <alignment horizontal="center" vertical="center"/>
    </xf>
    <xf borderId="77" fillId="8" fontId="43" numFmtId="0" xfId="0" applyAlignment="1" applyBorder="1" applyFont="1">
      <alignment horizontal="center" vertical="center"/>
    </xf>
    <xf borderId="78" fillId="0" fontId="2" numFmtId="0" xfId="0" applyBorder="1" applyFont="1"/>
    <xf borderId="31" fillId="3" fontId="30" numFmtId="0" xfId="0" applyAlignment="1" applyBorder="1" applyFont="1">
      <alignment horizontal="center" vertical="center"/>
    </xf>
    <xf borderId="25" fillId="3" fontId="14" numFmtId="0" xfId="0" applyAlignment="1" applyBorder="1" applyFont="1">
      <alignment horizontal="left" vertical="center"/>
    </xf>
    <xf borderId="25" fillId="3" fontId="40" numFmtId="0" xfId="0" applyAlignment="1" applyBorder="1" applyFont="1">
      <alignment horizontal="center" vertical="center"/>
    </xf>
    <xf borderId="41" fillId="3" fontId="40" numFmtId="0" xfId="0" applyAlignment="1" applyBorder="1" applyFont="1">
      <alignment horizontal="center" vertical="center"/>
    </xf>
    <xf borderId="0" fillId="0" fontId="2" numFmtId="0" xfId="0" applyBorder="1" applyFont="1"/>
    <xf borderId="31" fillId="5" fontId="10" numFmtId="0" xfId="0" applyAlignment="1" applyBorder="1" applyFont="1">
      <alignment horizontal="left" vertical="center"/>
    </xf>
    <xf borderId="25" fillId="5" fontId="10" numFmtId="0" xfId="0" applyAlignment="1" applyBorder="1" applyFont="1">
      <alignment vertical="center"/>
    </xf>
    <xf borderId="41" fillId="5" fontId="23" numFmtId="0" xfId="0" applyAlignment="1" applyBorder="1" applyFont="1">
      <alignment horizontal="center" vertical="center"/>
    </xf>
    <xf borderId="79" fillId="0" fontId="2" numFmtId="0" xfId="0" applyBorder="1" applyFont="1"/>
    <xf borderId="80" fillId="0" fontId="2" numFmtId="0" xfId="0" applyBorder="1" applyFont="1"/>
    <xf borderId="0" fillId="5" fontId="38" numFmtId="0" xfId="0" applyAlignment="1" applyBorder="1" applyFont="1">
      <alignment vertical="center"/>
    </xf>
    <xf borderId="0" fillId="5" fontId="18" numFmtId="0" xfId="0" applyAlignment="1" applyBorder="1" applyFont="1">
      <alignment vertical="center"/>
    </xf>
    <xf borderId="81" fillId="5" fontId="10" numFmtId="0" xfId="0" applyAlignment="1" applyBorder="1" applyFont="1">
      <alignment horizontal="center" vertical="center"/>
    </xf>
    <xf borderId="25" fillId="5" fontId="10" numFmtId="0" xfId="0" applyAlignment="1" applyBorder="1" applyFont="1">
      <alignment horizontal="center" vertical="center"/>
    </xf>
    <xf borderId="0" fillId="5" fontId="43" numFmtId="0" xfId="0" applyAlignment="1" applyBorder="1" applyFont="1">
      <alignment vertical="center"/>
    </xf>
    <xf borderId="26" fillId="11" fontId="22" numFmtId="0" xfId="0" applyAlignment="1" applyBorder="1" applyFont="1">
      <alignment horizontal="left" vertical="center"/>
    </xf>
    <xf borderId="26" fillId="11" fontId="22" numFmtId="0" xfId="0" applyAlignment="1" applyBorder="1" applyFont="1">
      <alignment vertical="center"/>
    </xf>
    <xf borderId="28" fillId="11" fontId="14" numFmtId="0" xfId="0" applyAlignment="1" applyBorder="1" applyFont="1">
      <alignment horizontal="center" vertical="center"/>
    </xf>
    <xf borderId="28" fillId="11" fontId="14" numFmtId="0" xfId="0" applyAlignment="1" applyBorder="1" applyFont="1">
      <alignment vertical="center"/>
    </xf>
    <xf borderId="0" fillId="5" fontId="14" numFmtId="0" xfId="0" applyAlignment="1" applyBorder="1" applyFont="1">
      <alignment vertical="center"/>
    </xf>
    <xf borderId="38" fillId="5" fontId="44" numFmtId="0" xfId="0" applyAlignment="1" applyBorder="1" applyFont="1">
      <alignment horizontal="left"/>
    </xf>
    <xf borderId="34" fillId="5" fontId="10" numFmtId="0" xfId="0" applyAlignment="1" applyBorder="1" applyFont="1">
      <alignment horizontal="left" vertical="center"/>
    </xf>
    <xf borderId="35" fillId="0" fontId="10" numFmtId="0" xfId="0" applyAlignment="1" applyBorder="1" applyFont="1">
      <alignment horizontal="center" vertical="center"/>
    </xf>
    <xf borderId="35" fillId="5" fontId="10" numFmtId="0" xfId="0" applyAlignment="1" applyBorder="1" applyFont="1">
      <alignment horizontal="center" vertical="center"/>
    </xf>
    <xf borderId="35" fillId="8" fontId="10" numFmtId="0" xfId="0" applyAlignment="1" applyBorder="1" applyFont="1">
      <alignment horizontal="center" vertical="center"/>
    </xf>
    <xf borderId="0" fillId="3" fontId="23" numFmtId="0" xfId="0" applyAlignment="1" applyBorder="1" applyFont="1">
      <alignment horizontal="center" vertical="center"/>
    </xf>
    <xf borderId="0" fillId="0" fontId="2" numFmtId="0" xfId="0" applyBorder="1" applyFont="1"/>
    <xf borderId="37" fillId="5" fontId="10" numFmtId="0" xfId="0" applyAlignment="1" applyBorder="1" applyFont="1">
      <alignment horizontal="left" vertical="center"/>
    </xf>
    <xf borderId="38" fillId="0" fontId="10" numFmtId="0" xfId="0" applyAlignment="1" applyBorder="1" applyFont="1">
      <alignment horizontal="center" vertical="center"/>
    </xf>
    <xf borderId="38" fillId="5" fontId="10" numFmtId="0" xfId="0" applyAlignment="1" applyBorder="1" applyFont="1">
      <alignment horizontal="center" vertical="center"/>
    </xf>
    <xf borderId="35" fillId="0" fontId="45" numFmtId="0" xfId="0" applyAlignment="1" applyBorder="1" applyFont="1">
      <alignment horizontal="center"/>
    </xf>
    <xf borderId="25" fillId="5" fontId="10" numFmtId="0" xfId="0" applyAlignment="1" applyBorder="1" applyFont="1">
      <alignment horizontal="center" vertical="center"/>
    </xf>
    <xf borderId="0" fillId="5" fontId="23" numFmtId="0" xfId="0" applyAlignment="1" applyBorder="1" applyFont="1">
      <alignment horizontal="center" vertical="center"/>
    </xf>
    <xf borderId="36" fillId="0" fontId="2" numFmtId="0" xfId="0" applyBorder="1" applyFont="1"/>
    <xf borderId="25" fillId="5" fontId="37" numFmtId="0" xfId="0" applyAlignment="1" applyBorder="1" applyFont="1">
      <alignment vertical="center"/>
    </xf>
    <xf borderId="0" fillId="5" fontId="37" numFmtId="0" xfId="0" applyAlignment="1" applyBorder="1" applyFont="1">
      <alignment vertical="center"/>
    </xf>
    <xf borderId="0" fillId="5" fontId="35" numFmtId="0" xfId="0" applyBorder="1" applyFont="1"/>
    <xf borderId="0" fillId="5" fontId="35" numFmtId="0" xfId="0" applyBorder="1" applyFont="1"/>
    <xf borderId="0" fillId="5" fontId="35" numFmtId="0" xfId="0" applyFont="1"/>
    <xf borderId="38" fillId="0" fontId="10" numFmtId="0" xfId="0" applyAlignment="1" applyBorder="1" applyFont="1">
      <alignment horizontal="center" vertical="center"/>
    </xf>
    <xf borderId="56" fillId="11" fontId="22" numFmtId="0" xfId="0" applyAlignment="1" applyBorder="1" applyFont="1">
      <alignment horizontal="center" vertical="center"/>
    </xf>
    <xf borderId="0" fillId="5" fontId="35" numFmtId="0" xfId="0" applyBorder="1" applyFont="1"/>
    <xf borderId="0" fillId="5" fontId="35" numFmtId="0" xfId="0" applyBorder="1" applyFont="1"/>
    <xf borderId="0" fillId="5" fontId="46" numFmtId="0" xfId="0" applyBorder="1" applyFont="1"/>
    <xf borderId="38" fillId="5" fontId="10" numFmtId="0" xfId="0" applyAlignment="1" applyBorder="1" applyFont="1">
      <alignment horizontal="center" vertical="center"/>
    </xf>
    <xf borderId="40" fillId="5" fontId="14" numFmtId="164" xfId="0" applyAlignment="1" applyBorder="1" applyFont="1" applyNumberFormat="1">
      <alignment horizontal="center" vertical="center"/>
    </xf>
    <xf borderId="82" fillId="0" fontId="2" numFmtId="0" xfId="0" applyBorder="1" applyFont="1"/>
    <xf borderId="83" fillId="8" fontId="21" numFmtId="164" xfId="0" applyAlignment="1" applyBorder="1" applyFont="1" applyNumberFormat="1">
      <alignment horizontal="center" vertical="center"/>
    </xf>
    <xf borderId="0" fillId="5" fontId="46" numFmtId="0" xfId="0" applyBorder="1" applyFont="1"/>
    <xf borderId="0" fillId="5" fontId="10" numFmtId="0" xfId="0" applyAlignment="1" applyBorder="1" applyFont="1">
      <alignment vertical="center"/>
    </xf>
    <xf borderId="43" fillId="11" fontId="22" numFmtId="0" xfId="0" applyAlignment="1" applyBorder="1" applyFont="1">
      <alignment vertical="center"/>
    </xf>
    <xf borderId="0" fillId="0" fontId="2" numFmtId="0" xfId="0" applyBorder="1" applyFont="1"/>
    <xf borderId="0" fillId="11" fontId="10" numFmtId="0" xfId="0" applyAlignment="1" applyBorder="1" applyFont="1">
      <alignment horizontal="center" vertical="center"/>
    </xf>
    <xf borderId="0" fillId="5" fontId="10" numFmtId="0" xfId="0" applyAlignment="1" applyBorder="1" applyFont="1">
      <alignment horizontal="center" vertical="center"/>
    </xf>
    <xf borderId="28" fillId="11" fontId="14" numFmtId="0" xfId="0" applyAlignment="1" applyBorder="1" applyFont="1">
      <alignment horizontal="center" vertical="center"/>
    </xf>
    <xf borderId="35" fillId="0" fontId="2" numFmtId="0" xfId="0" applyBorder="1" applyFont="1"/>
    <xf borderId="43" fillId="5" fontId="10" numFmtId="0" xfId="0" applyAlignment="1" applyBorder="1" applyFont="1">
      <alignment horizontal="center" vertical="center"/>
    </xf>
    <xf borderId="35" fillId="5" fontId="10" numFmtId="0" xfId="0" applyAlignment="1" applyBorder="1" applyFont="1">
      <alignment horizontal="center" vertical="center"/>
    </xf>
    <xf borderId="34" fillId="5" fontId="10" numFmtId="0" xfId="0" applyAlignment="1" applyBorder="1" applyFont="1">
      <alignment horizontal="center" vertical="center"/>
    </xf>
    <xf borderId="35" fillId="5" fontId="10" numFmtId="0" xfId="0" applyAlignment="1" applyBorder="1" applyFont="1">
      <alignment horizontal="center" vertical="center"/>
    </xf>
    <xf borderId="37" fillId="5" fontId="10" numFmtId="0" xfId="0" applyAlignment="1" applyBorder="1" applyFont="1">
      <alignment horizontal="left" vertical="top"/>
    </xf>
    <xf borderId="43" fillId="5" fontId="10" numFmtId="0" xfId="0" applyAlignment="1" applyBorder="1" applyFont="1">
      <alignment horizontal="center" vertical="center"/>
    </xf>
    <xf borderId="0" fillId="5" fontId="10" numFmtId="0" xfId="0" applyAlignment="1" applyBorder="1" applyFont="1">
      <alignment horizontal="center" vertical="center"/>
    </xf>
    <xf borderId="43" fillId="5" fontId="10" numFmtId="0" xfId="0" applyAlignment="1" applyBorder="1" applyFont="1">
      <alignment horizontal="center" vertical="center"/>
    </xf>
    <xf borderId="0" fillId="5" fontId="10" numFmtId="0" xfId="0" applyAlignment="1" applyBorder="1" applyFont="1">
      <alignment horizontal="center" vertical="center"/>
    </xf>
    <xf borderId="34" fillId="5" fontId="10" numFmtId="0" xfId="0" applyAlignment="1" applyBorder="1" applyFont="1">
      <alignment horizontal="center" vertical="center"/>
    </xf>
    <xf borderId="35" fillId="5" fontId="10" numFmtId="0" xfId="0" applyAlignment="1" applyBorder="1" applyFont="1">
      <alignment horizontal="center" vertical="center"/>
    </xf>
    <xf borderId="0" fillId="5" fontId="10" numFmtId="0" xfId="0" applyAlignment="1" applyFont="1">
      <alignment horizontal="center" vertical="center"/>
    </xf>
    <xf borderId="41" fillId="5" fontId="10" numFmtId="0" xfId="0" applyAlignment="1" applyBorder="1" applyFont="1">
      <alignment horizontal="center" vertical="center"/>
    </xf>
    <xf borderId="41" fillId="5" fontId="10" numFmtId="0" xfId="0" applyAlignment="1" applyBorder="1" applyFont="1">
      <alignment horizontal="center" vertical="center"/>
    </xf>
    <xf borderId="0" fillId="5" fontId="10" numFmtId="0" xfId="0" applyAlignment="1" applyBorder="1" applyFont="1">
      <alignment horizontal="center" vertical="center"/>
    </xf>
    <xf borderId="0" fillId="0" fontId="2" numFmtId="0" xfId="0" applyBorder="1" applyFont="1"/>
    <xf borderId="0" fillId="5" fontId="10" numFmtId="0" xfId="0" applyAlignment="1" applyBorder="1" applyFont="1">
      <alignment horizontal="center" vertical="center"/>
    </xf>
    <xf borderId="0" fillId="0" fontId="2" numFmtId="0" xfId="0" applyBorder="1" applyFont="1"/>
    <xf borderId="0" fillId="5" fontId="35" numFmtId="0" xfId="0" applyBorder="1" applyFont="1"/>
    <xf borderId="38" fillId="5" fontId="10" numFmtId="0" xfId="0" applyAlignment="1" applyBorder="1" applyFont="1">
      <alignment horizontal="center" vertical="center"/>
    </xf>
    <xf borderId="28" fillId="11" fontId="22" numFmtId="0" xfId="0" applyAlignment="1" applyBorder="1" applyFont="1">
      <alignment horizontal="left" vertical="center"/>
    </xf>
    <xf borderId="37" fillId="5" fontId="10" numFmtId="0" xfId="0" applyAlignment="1" applyBorder="1" applyFont="1">
      <alignment horizontal="left" vertical="center"/>
    </xf>
    <xf borderId="38" fillId="0" fontId="10" numFmtId="0" xfId="0" applyAlignment="1" applyBorder="1" applyFont="1">
      <alignment horizontal="center" vertical="center"/>
    </xf>
    <xf borderId="35" fillId="5" fontId="44" numFmtId="0" xfId="0" applyAlignment="1" applyBorder="1" applyFont="1">
      <alignment horizontal="left"/>
    </xf>
    <xf borderId="35" fillId="5" fontId="23" numFmtId="0" xfId="0" applyAlignment="1" applyBorder="1" applyFont="1">
      <alignment horizontal="center" vertical="center"/>
    </xf>
    <xf borderId="40" fillId="5" fontId="10" numFmtId="0" xfId="0" applyAlignment="1" applyBorder="1" applyFont="1">
      <alignment horizontal="left" vertical="center"/>
    </xf>
    <xf borderId="41" fillId="0" fontId="10" numFmtId="0" xfId="0" applyAlignment="1" applyBorder="1" applyFont="1">
      <alignment horizontal="center" vertical="center"/>
    </xf>
    <xf borderId="25" fillId="8" fontId="10" numFmtId="0" xfId="0" applyAlignment="1" applyBorder="1" applyFont="1">
      <alignment horizontal="center" vertical="center"/>
    </xf>
    <xf borderId="81" fillId="3" fontId="22" numFmtId="0" xfId="0" applyAlignment="1" applyBorder="1" applyFont="1">
      <alignment horizontal="center" vertical="center"/>
    </xf>
    <xf borderId="42" fillId="3" fontId="10" numFmtId="0" xfId="0" applyAlignment="1" applyBorder="1" applyFont="1">
      <alignment horizontal="center" vertical="center"/>
    </xf>
    <xf borderId="42" fillId="3" fontId="23" numFmtId="0" xfId="0" applyAlignment="1" applyBorder="1" applyFont="1">
      <alignment horizontal="center" vertical="center"/>
    </xf>
    <xf borderId="42" fillId="3" fontId="23" numFmtId="3" xfId="0" applyAlignment="1" applyBorder="1" applyFont="1" applyNumberFormat="1">
      <alignment horizontal="center" vertical="center"/>
    </xf>
    <xf borderId="42" fillId="3" fontId="10" numFmtId="0" xfId="0" applyAlignment="1" applyBorder="1" applyFont="1">
      <alignment horizontal="right" vertical="center"/>
    </xf>
    <xf borderId="42" fillId="3" fontId="23" numFmtId="0" xfId="0" applyAlignment="1" applyBorder="1" applyFont="1">
      <alignment horizontal="center" vertical="center"/>
    </xf>
    <xf borderId="42" fillId="3" fontId="10" numFmtId="0" xfId="0" applyAlignment="1" applyBorder="1" applyFont="1">
      <alignment horizontal="left" vertical="center"/>
    </xf>
    <xf borderId="84" fillId="0" fontId="2" numFmtId="0" xfId="0" applyBorder="1" applyFont="1"/>
    <xf borderId="0" fillId="5" fontId="30" numFmtId="0" xfId="0" applyAlignment="1" applyBorder="1" applyFont="1">
      <alignment horizontal="left" vertical="center"/>
    </xf>
    <xf borderId="0" fillId="5" fontId="47" numFmtId="0" xfId="0" applyAlignment="1" applyBorder="1" applyFont="1">
      <alignment horizontal="left" vertical="center"/>
    </xf>
    <xf borderId="0" fillId="5" fontId="35" numFmtId="0" xfId="0" applyAlignment="1" applyBorder="1" applyFont="1">
      <alignment horizontal="center" vertical="center"/>
    </xf>
    <xf borderId="28" fillId="11" fontId="14" numFmtId="0" xfId="0" applyAlignment="1" applyBorder="1" applyFont="1">
      <alignment horizontal="center" vertical="center"/>
    </xf>
    <xf borderId="27" fillId="11" fontId="14" numFmtId="0" xfId="0" applyAlignment="1" applyBorder="1" applyFont="1">
      <alignment horizontal="center" vertical="center"/>
    </xf>
    <xf borderId="0" fillId="5" fontId="22" numFmtId="0" xfId="0" applyAlignment="1" applyBorder="1" applyFont="1">
      <alignment horizontal="center" vertical="center"/>
    </xf>
    <xf borderId="36" fillId="5" fontId="10" numFmtId="0" xfId="0" applyAlignment="1" applyBorder="1" applyFont="1">
      <alignment vertical="center"/>
    </xf>
    <xf borderId="26" fillId="8" fontId="48" numFmtId="0" xfId="0" applyAlignment="1" applyBorder="1" applyFont="1">
      <alignment horizontal="center" vertical="center"/>
    </xf>
    <xf borderId="28" fillId="0" fontId="2" numFmtId="0" xfId="0" applyBorder="1" applyFont="1"/>
    <xf borderId="43" fillId="0" fontId="2" numFmtId="0" xfId="0" applyBorder="1" applyFont="1"/>
    <xf borderId="39" fillId="5" fontId="10" numFmtId="0" xfId="0" applyAlignment="1" applyBorder="1" applyFont="1">
      <alignment vertical="center"/>
    </xf>
    <xf borderId="42" fillId="5" fontId="21" numFmtId="0" xfId="0" applyAlignment="1" applyBorder="1" applyFont="1">
      <alignment horizontal="center" vertical="center"/>
    </xf>
    <xf borderId="69" fillId="5" fontId="10" numFmtId="0" xfId="0" applyAlignment="1" applyBorder="1" applyFont="1">
      <alignment vertical="center"/>
    </xf>
    <xf borderId="81" fillId="3" fontId="21" numFmtId="0" xfId="0" applyAlignment="1" applyBorder="1" applyFont="1">
      <alignment horizontal="center" vertical="center"/>
    </xf>
    <xf borderId="43" fillId="5" fontId="10" numFmtId="0" xfId="0" applyAlignment="1" applyBorder="1" applyFont="1">
      <alignment vertical="center"/>
    </xf>
    <xf borderId="0" fillId="5" fontId="17" numFmtId="0" xfId="0" applyAlignment="1" applyBorder="1" applyFont="1">
      <alignment vertical="center"/>
    </xf>
    <xf borderId="42" fillId="5" fontId="22" numFmtId="0" xfId="0" applyAlignment="1" applyBorder="1" applyFont="1">
      <alignment horizontal="center" vertical="center"/>
    </xf>
    <xf borderId="26" fillId="8" fontId="10" numFmtId="0" xfId="0" applyAlignment="1" applyBorder="1" applyFont="1">
      <alignment vertical="center"/>
    </xf>
    <xf borderId="35" fillId="5" fontId="10" numFmtId="164" xfId="0" applyAlignment="1" applyBorder="1" applyFont="1" applyNumberFormat="1">
      <alignment horizontal="center" vertical="center"/>
    </xf>
    <xf borderId="36" fillId="5" fontId="10" numFmtId="0" xfId="0" applyAlignment="1" applyBorder="1" applyFont="1">
      <alignment horizontal="center" vertical="center"/>
    </xf>
    <xf borderId="34" fillId="5" fontId="10" numFmtId="0" xfId="0" applyAlignment="1" applyBorder="1" applyFont="1">
      <alignment horizontal="left" vertical="center"/>
    </xf>
    <xf borderId="36" fillId="3" fontId="25" numFmtId="164" xfId="0" applyAlignment="1" applyBorder="1" applyFont="1" applyNumberFormat="1">
      <alignment horizontal="center" vertical="center"/>
    </xf>
    <xf borderId="25" fillId="5" fontId="10" numFmtId="164" xfId="0" applyAlignment="1" applyBorder="1" applyFont="1" applyNumberFormat="1">
      <alignment horizontal="center" vertical="center"/>
    </xf>
    <xf borderId="25" fillId="5" fontId="10" numFmtId="0" xfId="0" applyAlignment="1" applyBorder="1" applyFont="1">
      <alignment horizontal="center" vertical="center"/>
    </xf>
    <xf borderId="33" fillId="5" fontId="10" numFmtId="0" xfId="0" applyAlignment="1" applyBorder="1" applyFont="1">
      <alignment horizontal="center" vertical="center"/>
    </xf>
    <xf borderId="33" fillId="8" fontId="25" numFmtId="164" xfId="0" applyAlignment="1" applyBorder="1" applyFont="1" applyNumberFormat="1">
      <alignment horizontal="center" vertical="center"/>
    </xf>
    <xf borderId="28" fillId="11" fontId="32" numFmtId="0" xfId="0" applyAlignment="1" applyBorder="1" applyFont="1">
      <alignment horizontal="center" vertical="center"/>
    </xf>
    <xf borderId="35" fillId="5" fontId="35" numFmtId="0" xfId="0" applyAlignment="1" applyBorder="1" applyFont="1">
      <alignment horizontal="center" vertical="center"/>
    </xf>
    <xf borderId="35" fillId="5" fontId="35" numFmtId="164" xfId="0" applyAlignment="1" applyBorder="1" applyFont="1" applyNumberFormat="1">
      <alignment horizontal="center" vertical="center"/>
    </xf>
    <xf borderId="36" fillId="5" fontId="10" numFmtId="0" xfId="0" applyAlignment="1" applyBorder="1" applyFont="1">
      <alignment horizontal="center" vertical="center"/>
    </xf>
    <xf borderId="38" fillId="5" fontId="35" numFmtId="0" xfId="0" applyAlignment="1" applyBorder="1" applyFont="1">
      <alignment horizontal="center" vertical="center"/>
    </xf>
    <xf borderId="38" fillId="5" fontId="35" numFmtId="164" xfId="0" applyAlignment="1" applyBorder="1" applyFont="1" applyNumberFormat="1">
      <alignment horizontal="center" vertical="center"/>
    </xf>
    <xf borderId="39" fillId="5" fontId="10" numFmtId="0" xfId="0" applyAlignment="1" applyBorder="1" applyFont="1">
      <alignment horizontal="center" vertical="center"/>
    </xf>
    <xf borderId="35" fillId="5" fontId="14" numFmtId="0" xfId="0" applyAlignment="1" applyBorder="1" applyFont="1">
      <alignment horizontal="center" vertical="center"/>
    </xf>
    <xf borderId="38" fillId="5" fontId="23" numFmtId="0" xfId="0" applyAlignment="1" applyBorder="1" applyFont="1">
      <alignment horizontal="center" vertical="center"/>
    </xf>
    <xf borderId="0" fillId="5" fontId="10" numFmtId="0" xfId="0" applyAlignment="1" applyBorder="1" applyFont="1">
      <alignment horizontal="center" vertical="center"/>
    </xf>
    <xf borderId="38" fillId="5" fontId="32" numFmtId="0" xfId="0" applyAlignment="1" applyBorder="1" applyFont="1">
      <alignment horizontal="center" vertical="center"/>
    </xf>
    <xf borderId="38" fillId="5" fontId="32" numFmtId="164" xfId="0" applyAlignment="1" applyBorder="1" applyFont="1" applyNumberFormat="1">
      <alignment horizontal="center" vertical="center"/>
    </xf>
    <xf borderId="40" fillId="5" fontId="10" numFmtId="0" xfId="0" applyAlignment="1" applyBorder="1" applyFont="1">
      <alignment vertical="center"/>
    </xf>
    <xf borderId="41" fillId="5" fontId="14" numFmtId="0" xfId="0" applyAlignment="1" applyBorder="1" applyFont="1">
      <alignment horizontal="center" vertical="center"/>
    </xf>
    <xf borderId="41" fillId="5" fontId="35" numFmtId="0" xfId="0" applyAlignment="1" applyBorder="1" applyFont="1">
      <alignment horizontal="center" vertical="center"/>
    </xf>
    <xf borderId="69" fillId="5" fontId="10" numFmtId="0" xfId="0" applyAlignment="1" applyBorder="1" applyFont="1">
      <alignment horizontal="center" vertical="center"/>
    </xf>
    <xf borderId="34" fillId="5" fontId="10" numFmtId="0" xfId="0" applyAlignment="1" applyBorder="1" applyFont="1">
      <alignment vertical="center"/>
    </xf>
    <xf borderId="35" fillId="5" fontId="10" numFmtId="0" xfId="0" applyAlignment="1" applyBorder="1" applyFont="1">
      <alignment vertical="center"/>
    </xf>
    <xf borderId="35" fillId="5" fontId="10" numFmtId="164" xfId="0" applyAlignment="1" applyBorder="1" applyFont="1" applyNumberFormat="1">
      <alignment vertical="center"/>
    </xf>
    <xf borderId="43" fillId="5" fontId="14" numFmtId="0" xfId="0" applyAlignment="1" applyBorder="1" applyFont="1">
      <alignment horizontal="right" vertical="center"/>
    </xf>
    <xf borderId="0" fillId="8" fontId="14" numFmtId="0" xfId="0" applyAlignment="1" applyBorder="1" applyFont="1">
      <alignment horizontal="center" vertical="center"/>
    </xf>
    <xf borderId="51" fillId="3" fontId="14" numFmtId="164" xfId="0" applyAlignment="1" applyBorder="1" applyFont="1" applyNumberFormat="1">
      <alignment horizontal="center" vertical="center"/>
    </xf>
    <xf borderId="37" fillId="5" fontId="10" numFmtId="0" xfId="0" applyAlignment="1" applyBorder="1" applyFont="1">
      <alignment vertical="center"/>
    </xf>
    <xf borderId="38" fillId="5" fontId="10" numFmtId="0" xfId="0" applyAlignment="1" applyBorder="1" applyFont="1">
      <alignment vertical="center"/>
    </xf>
    <xf borderId="38" fillId="5" fontId="10" numFmtId="164" xfId="0" applyAlignment="1" applyBorder="1" applyFont="1" applyNumberFormat="1">
      <alignment vertical="center"/>
    </xf>
    <xf borderId="0" fillId="3" fontId="14" numFmtId="0" xfId="0" applyAlignment="1" applyBorder="1" applyFont="1">
      <alignment horizontal="center" vertical="center"/>
    </xf>
    <xf borderId="60" fillId="8" fontId="14" numFmtId="164" xfId="0" applyAlignment="1" applyBorder="1" applyFont="1" applyNumberFormat="1">
      <alignment horizontal="center" vertical="center"/>
    </xf>
    <xf borderId="0" fillId="5" fontId="14" numFmtId="0" xfId="0" applyAlignment="1" applyBorder="1" applyFont="1">
      <alignment vertical="center"/>
    </xf>
    <xf borderId="60" fillId="3" fontId="14" numFmtId="164" xfId="0" applyAlignment="1" applyBorder="1" applyFont="1" applyNumberFormat="1">
      <alignment horizontal="center" vertical="center"/>
    </xf>
    <xf borderId="41" fillId="5" fontId="10" numFmtId="0" xfId="0" applyAlignment="1" applyBorder="1" applyFont="1">
      <alignment vertical="center"/>
    </xf>
    <xf borderId="41" fillId="5" fontId="10" numFmtId="164" xfId="0" applyAlignment="1" applyBorder="1" applyFont="1" applyNumberFormat="1">
      <alignment vertical="center"/>
    </xf>
    <xf borderId="31" fillId="5" fontId="14" numFmtId="0" xfId="0" applyAlignment="1" applyBorder="1" applyFont="1">
      <alignment horizontal="right" vertical="center"/>
    </xf>
    <xf borderId="25" fillId="3" fontId="14" numFmtId="0" xfId="0" applyAlignment="1" applyBorder="1" applyFont="1">
      <alignment horizontal="center" vertical="center"/>
    </xf>
    <xf borderId="71" fillId="8" fontId="14" numFmtId="164" xfId="0" applyAlignment="1" applyBorder="1" applyFont="1" applyNumberFormat="1">
      <alignment horizontal="center" vertical="center"/>
    </xf>
    <xf borderId="43" fillId="5" fontId="18" numFmtId="0" xfId="0" applyAlignment="1" applyBorder="1" applyFont="1">
      <alignment vertical="center"/>
    </xf>
    <xf borderId="35" fillId="5" fontId="44" numFmtId="0" xfId="0" applyAlignment="1" applyBorder="1" applyFont="1">
      <alignment horizontal="left"/>
    </xf>
    <xf borderId="35" fillId="5" fontId="29" numFmtId="0" xfId="0" applyAlignment="1" applyBorder="1" applyFont="1">
      <alignment horizontal="center"/>
    </xf>
    <xf borderId="35" fillId="5" fontId="35" numFmtId="0" xfId="0" applyBorder="1" applyFont="1"/>
    <xf borderId="35" fillId="5" fontId="35" numFmtId="0" xfId="0" applyBorder="1" applyFont="1"/>
    <xf borderId="35" fillId="5" fontId="44" numFmtId="165" xfId="0" applyAlignment="1" applyBorder="1" applyFont="1" applyNumberFormat="1">
      <alignment horizontal="center"/>
    </xf>
    <xf borderId="35" fillId="5" fontId="44" numFmtId="0" xfId="0" applyAlignment="1" applyBorder="1" applyFont="1">
      <alignment horizontal="center"/>
    </xf>
    <xf borderId="35" fillId="5" fontId="10" numFmtId="165" xfId="0" applyAlignment="1" applyBorder="1" applyFont="1" applyNumberFormat="1">
      <alignment horizontal="center" vertical="center"/>
    </xf>
    <xf borderId="43" fillId="5" fontId="14" numFmtId="0" xfId="0" applyAlignment="1" applyBorder="1" applyFont="1">
      <alignment vertical="center"/>
    </xf>
    <xf borderId="38" fillId="5" fontId="10" numFmtId="0" xfId="0" applyAlignment="1" applyBorder="1" applyFont="1">
      <alignment horizontal="left" vertical="center"/>
    </xf>
    <xf borderId="35" fillId="5" fontId="35" numFmtId="0" xfId="0" applyBorder="1" applyFont="1"/>
    <xf borderId="35" fillId="5" fontId="35" numFmtId="165" xfId="0" applyBorder="1" applyFont="1" applyNumberFormat="1"/>
    <xf borderId="0" fillId="5" fontId="44" numFmtId="0" xfId="0" applyAlignment="1" applyBorder="1" applyFont="1">
      <alignment horizontal="left"/>
    </xf>
    <xf borderId="0" fillId="5" fontId="29" numFmtId="0" xfId="0" applyAlignment="1" applyBorder="1" applyFont="1">
      <alignment horizontal="center"/>
    </xf>
    <xf borderId="0" fillId="5" fontId="35" numFmtId="0" xfId="0" applyBorder="1" applyFont="1"/>
    <xf borderId="0" fillId="0" fontId="44" numFmtId="165" xfId="0" applyAlignment="1" applyBorder="1" applyFont="1" applyNumberFormat="1">
      <alignment horizontal="center"/>
    </xf>
    <xf borderId="0" fillId="5" fontId="44" numFmtId="0" xfId="0" applyAlignment="1" applyBorder="1" applyFont="1">
      <alignment horizontal="center"/>
    </xf>
    <xf borderId="39" fillId="5" fontId="10" numFmtId="0" xfId="0" applyAlignment="1" applyBorder="1" applyFont="1">
      <alignment horizontal="center" vertical="center"/>
    </xf>
    <xf borderId="0" fillId="5" fontId="35" numFmtId="165" xfId="0" applyBorder="1" applyFont="1" applyNumberFormat="1"/>
    <xf borderId="35" fillId="5" fontId="10" numFmtId="0" xfId="0" applyAlignment="1" applyBorder="1" applyFont="1">
      <alignment horizontal="left" vertical="center"/>
    </xf>
    <xf borderId="0" fillId="5" fontId="44" numFmtId="165" xfId="0" applyAlignment="1" applyBorder="1" applyFont="1" applyNumberFormat="1">
      <alignment horizontal="center"/>
    </xf>
    <xf borderId="0" fillId="5" fontId="29" numFmtId="0" xfId="0" applyAlignment="1" applyBorder="1" applyFont="1">
      <alignment horizontal="center"/>
    </xf>
    <xf borderId="35" fillId="5" fontId="29" numFmtId="0" xfId="0" applyAlignment="1" applyBorder="1" applyFont="1">
      <alignment horizontal="center"/>
    </xf>
    <xf borderId="35" fillId="5" fontId="10" numFmtId="165" xfId="0" applyAlignment="1" applyBorder="1" applyFont="1" applyNumberFormat="1">
      <alignment horizontal="center" vertical="center"/>
    </xf>
    <xf borderId="31" fillId="5" fontId="14" numFmtId="0" xfId="0" applyAlignment="1" applyBorder="1" applyFont="1">
      <alignment vertical="center"/>
    </xf>
    <xf borderId="25" fillId="5" fontId="44" numFmtId="0" xfId="0" applyAlignment="1" applyBorder="1" applyFont="1">
      <alignment horizontal="left"/>
    </xf>
    <xf borderId="25" fillId="5" fontId="29" numFmtId="0" xfId="0" applyAlignment="1" applyBorder="1" applyFont="1">
      <alignment horizontal="center"/>
    </xf>
    <xf borderId="25" fillId="5" fontId="35" numFmtId="0" xfId="0" applyBorder="1" applyFont="1"/>
    <xf borderId="25" fillId="5" fontId="35" numFmtId="0" xfId="0" applyBorder="1" applyFont="1"/>
    <xf borderId="25" fillId="5" fontId="44" numFmtId="165" xfId="0" applyAlignment="1" applyBorder="1" applyFont="1" applyNumberFormat="1">
      <alignment horizontal="center"/>
    </xf>
    <xf borderId="25" fillId="5" fontId="44" numFmtId="0" xfId="0" applyAlignment="1" applyBorder="1" applyFont="1">
      <alignment horizontal="center"/>
    </xf>
    <xf borderId="25" fillId="5" fontId="10" numFmtId="165" xfId="0" applyAlignment="1" applyBorder="1" applyFont="1" applyNumberFormat="1">
      <alignment horizontal="center" vertical="center"/>
    </xf>
    <xf borderId="0" fillId="5" fontId="17" numFmtId="0" xfId="0" applyAlignment="1" applyBorder="1" applyFont="1">
      <alignment horizontal="left" vertical="center"/>
    </xf>
    <xf borderId="34" fillId="5" fontId="49" numFmtId="0" xfId="0" applyAlignment="1" applyBorder="1" applyFont="1">
      <alignment horizontal="center" vertical="center"/>
    </xf>
    <xf borderId="36" fillId="3" fontId="50" numFmtId="0" xfId="0" applyAlignment="1" applyBorder="1" applyFont="1">
      <alignment horizontal="center"/>
    </xf>
    <xf borderId="85" fillId="5" fontId="51" numFmtId="0" xfId="0" applyBorder="1" applyFont="1"/>
    <xf borderId="55" fillId="5" fontId="30" numFmtId="0" xfId="0" applyAlignment="1" applyBorder="1" applyFont="1">
      <alignment horizontal="left" vertical="center"/>
    </xf>
    <xf borderId="55" fillId="0" fontId="2" numFmtId="0" xfId="0" applyBorder="1" applyFont="1"/>
    <xf borderId="10" fillId="5" fontId="51" numFmtId="0" xfId="0" applyAlignment="1" applyBorder="1" applyFont="1">
      <alignment horizontal="center"/>
    </xf>
    <xf borderId="55" fillId="5" fontId="52" numFmtId="0" xfId="0" applyAlignment="1" applyBorder="1" applyFont="1">
      <alignment horizontal="center" vertical="center"/>
    </xf>
    <xf borderId="86" fillId="5" fontId="35" numFmtId="0" xfId="0" applyBorder="1" applyFont="1"/>
    <xf borderId="35" fillId="5" fontId="53" numFmtId="0" xfId="0" applyAlignment="1" applyBorder="1" applyFont="1">
      <alignment vertical="center"/>
    </xf>
    <xf borderId="35" fillId="5" fontId="23" numFmtId="0" xfId="0" applyAlignment="1" applyBorder="1" applyFont="1">
      <alignment horizontal="center" vertical="center"/>
    </xf>
    <xf borderId="35" fillId="5" fontId="10" numFmtId="0" xfId="0" applyAlignment="1" applyBorder="1" applyFont="1">
      <alignment horizontal="center" vertical="center"/>
    </xf>
    <xf borderId="35" fillId="5" fontId="10" numFmtId="0" xfId="0" applyAlignment="1" applyBorder="1" applyFont="1">
      <alignment horizontal="center" vertical="center"/>
    </xf>
    <xf borderId="36" fillId="8" fontId="25" numFmtId="0" xfId="0" applyAlignment="1" applyBorder="1" applyFont="1">
      <alignment horizontal="center" vertical="center"/>
    </xf>
    <xf borderId="54" fillId="5" fontId="14" numFmtId="0" xfId="0" applyAlignment="1" applyBorder="1" applyFont="1">
      <alignment vertical="center"/>
    </xf>
    <xf borderId="55" fillId="0" fontId="2" numFmtId="0" xfId="0" applyBorder="1" applyFont="1"/>
    <xf borderId="87" fillId="5" fontId="14" numFmtId="0" xfId="0" applyAlignment="1" applyBorder="1" applyFont="1">
      <alignment horizontal="center" vertical="center"/>
    </xf>
    <xf borderId="55" fillId="5" fontId="54" numFmtId="0" xfId="0" applyAlignment="1" applyBorder="1" applyFont="1">
      <alignment horizontal="center" vertical="center"/>
    </xf>
    <xf borderId="88" fillId="0" fontId="2" numFmtId="0" xfId="0" applyBorder="1" applyFont="1"/>
    <xf borderId="55" fillId="5" fontId="14" numFmtId="0" xfId="0" applyAlignment="1" applyBorder="1" applyFont="1">
      <alignment horizontal="center" vertical="center"/>
    </xf>
    <xf borderId="89" fillId="5" fontId="55" numFmtId="0" xfId="0" applyAlignment="1" applyBorder="1" applyFont="1">
      <alignment horizontal="center" vertical="center"/>
    </xf>
    <xf borderId="35" fillId="5" fontId="53" numFmtId="0" xfId="0" applyAlignment="1" applyBorder="1" applyFont="1">
      <alignment vertical="center"/>
    </xf>
    <xf borderId="36" fillId="3" fontId="25" numFmtId="0" xfId="0" applyAlignment="1" applyBorder="1" applyFont="1">
      <alignment horizontal="center" vertical="center"/>
    </xf>
    <xf borderId="90" fillId="5" fontId="14" numFmtId="0" xfId="0" applyAlignment="1" applyBorder="1" applyFont="1">
      <alignment vertical="center"/>
    </xf>
    <xf borderId="48" fillId="5" fontId="30" numFmtId="0" xfId="0" applyAlignment="1" applyBorder="1" applyFont="1">
      <alignment horizontal="left" vertical="center"/>
    </xf>
    <xf borderId="48" fillId="0" fontId="2" numFmtId="0" xfId="0" applyBorder="1" applyFont="1"/>
    <xf borderId="91" fillId="5" fontId="14" numFmtId="0" xfId="0" applyAlignment="1" applyBorder="1" applyFont="1">
      <alignment horizontal="center" vertical="center"/>
    </xf>
    <xf borderId="48" fillId="5" fontId="56" numFmtId="0" xfId="0" applyAlignment="1" applyBorder="1" applyFont="1">
      <alignment horizontal="center" vertical="center"/>
    </xf>
    <xf borderId="92" fillId="0" fontId="2" numFmtId="0" xfId="0" applyBorder="1" applyFont="1"/>
    <xf borderId="48" fillId="5" fontId="14" numFmtId="0" xfId="0" applyAlignment="1" applyBorder="1" applyFont="1">
      <alignment horizontal="center" vertical="center"/>
    </xf>
    <xf borderId="93" fillId="5" fontId="57" numFmtId="0" xfId="0" applyAlignment="1" applyBorder="1" applyFont="1">
      <alignment horizontal="center" vertical="center"/>
    </xf>
    <xf borderId="65" fillId="0" fontId="2" numFmtId="0" xfId="0" applyBorder="1" applyFont="1"/>
    <xf borderId="65" fillId="0" fontId="2" numFmtId="0" xfId="0" applyBorder="1" applyFont="1"/>
    <xf borderId="65" fillId="5" fontId="23" numFmtId="0" xfId="0" applyAlignment="1" applyBorder="1" applyFont="1">
      <alignment horizontal="center" vertical="center"/>
    </xf>
    <xf borderId="65" fillId="5" fontId="14" numFmtId="0" xfId="0" applyAlignment="1" applyBorder="1" applyFont="1">
      <alignment horizontal="center" vertical="center"/>
    </xf>
    <xf borderId="65" fillId="5" fontId="10" numFmtId="0" xfId="0" applyAlignment="1" applyBorder="1" applyFont="1">
      <alignment horizontal="center" vertical="center"/>
    </xf>
    <xf borderId="36" fillId="3" fontId="10" numFmtId="0" xfId="0" applyAlignment="1" applyBorder="1" applyFont="1">
      <alignment horizontal="center" vertical="center"/>
    </xf>
    <xf borderId="54" fillId="5" fontId="14" numFmtId="0" xfId="0" applyAlignment="1" applyBorder="1" applyFont="1">
      <alignment horizontal="center" vertical="center"/>
    </xf>
    <xf borderId="87" fillId="5" fontId="14" numFmtId="0" xfId="0" applyAlignment="1" applyBorder="1" applyFont="1">
      <alignment vertical="center"/>
    </xf>
    <xf borderId="88" fillId="5" fontId="58" numFmtId="0" xfId="0" applyAlignment="1" applyBorder="1" applyFont="1">
      <alignment horizontal="center" vertical="center"/>
    </xf>
    <xf borderId="55" fillId="5" fontId="10" numFmtId="0" xfId="0" applyAlignment="1" applyBorder="1" applyFont="1">
      <alignment horizontal="center" vertical="center"/>
    </xf>
    <xf borderId="89" fillId="5" fontId="59" numFmtId="0" xfId="0" applyAlignment="1" applyBorder="1" applyFont="1">
      <alignment horizontal="center" vertical="center"/>
    </xf>
    <xf borderId="35" fillId="5" fontId="53" numFmtId="0" xfId="0" applyAlignment="1" applyBorder="1" applyFont="1">
      <alignment horizontal="center" vertical="center"/>
    </xf>
    <xf borderId="36" fillId="8" fontId="10" numFmtId="0" xfId="0" applyAlignment="1" applyBorder="1" applyFont="1">
      <alignment horizontal="center" vertical="center"/>
    </xf>
    <xf borderId="31" fillId="5" fontId="14" numFmtId="0" xfId="0" applyAlignment="1" applyBorder="1" applyFont="1">
      <alignment horizontal="center" vertical="center"/>
    </xf>
    <xf borderId="41" fillId="5" fontId="30" numFmtId="0" xfId="0" applyAlignment="1" applyBorder="1" applyFont="1">
      <alignment horizontal="left" vertical="center"/>
    </xf>
    <xf borderId="94" fillId="0" fontId="2" numFmtId="0" xfId="0" applyBorder="1" applyFont="1"/>
    <xf borderId="95" fillId="5" fontId="14" numFmtId="0" xfId="0" applyAlignment="1" applyBorder="1" applyFont="1">
      <alignment horizontal="center" vertical="center"/>
    </xf>
    <xf borderId="94" fillId="5" fontId="60" numFmtId="0" xfId="0" applyAlignment="1" applyBorder="1" applyFont="1">
      <alignment horizontal="center" vertical="center"/>
    </xf>
    <xf borderId="25" fillId="5" fontId="14" numFmtId="0" xfId="0" applyAlignment="1" applyBorder="1" applyFont="1">
      <alignment horizontal="center" vertical="center"/>
    </xf>
    <xf borderId="33" fillId="5" fontId="61" numFmtId="0" xfId="0" applyAlignment="1" applyBorder="1" applyFont="1">
      <alignment horizontal="center" vertical="center"/>
    </xf>
    <xf borderId="96" fillId="11" fontId="22" numFmtId="0" xfId="0" applyAlignment="1" applyBorder="1" applyFont="1">
      <alignment horizontal="left" vertical="center"/>
    </xf>
    <xf borderId="97" fillId="0" fontId="2" numFmtId="0" xfId="0" applyBorder="1" applyFont="1"/>
    <xf borderId="97" fillId="0" fontId="2" numFmtId="0" xfId="0" applyBorder="1" applyFont="1"/>
    <xf borderId="97" fillId="11" fontId="14" numFmtId="0" xfId="0" applyAlignment="1" applyBorder="1" applyFont="1">
      <alignment horizontal="center" vertical="center"/>
    </xf>
    <xf borderId="97" fillId="11" fontId="14" numFmtId="0" xfId="0" applyAlignment="1" applyBorder="1" applyFont="1">
      <alignment horizontal="center" vertical="center"/>
    </xf>
    <xf borderId="98" fillId="11" fontId="14" numFmtId="0" xfId="0" applyAlignment="1" applyBorder="1" applyFont="1">
      <alignment horizontal="center" vertical="center"/>
    </xf>
    <xf borderId="35" fillId="5" fontId="23" numFmtId="0" xfId="0" applyAlignment="1" applyBorder="1" applyFont="1">
      <alignment horizontal="right" vertical="center"/>
    </xf>
    <xf borderId="35" fillId="3" fontId="62" numFmtId="0" xfId="0" applyAlignment="1" applyBorder="1" applyFont="1">
      <alignment horizontal="left" vertical="center"/>
    </xf>
    <xf borderId="65" fillId="5" fontId="23" numFmtId="0" xfId="0" applyAlignment="1" applyBorder="1" applyFont="1">
      <alignment horizontal="right" vertical="center"/>
    </xf>
    <xf borderId="65" fillId="3" fontId="62" numFmtId="0" xfId="0" applyAlignment="1" applyBorder="1" applyFont="1">
      <alignment horizontal="left" vertical="center"/>
    </xf>
    <xf borderId="40" fillId="5" fontId="14" numFmtId="0" xfId="0" applyAlignment="1" applyBorder="1" applyFont="1">
      <alignment vertical="center"/>
    </xf>
    <xf borderId="41" fillId="5" fontId="63" numFmtId="0" xfId="0" applyAlignment="1" applyBorder="1" applyFont="1">
      <alignment horizontal="center" vertical="center"/>
    </xf>
    <xf borderId="41" fillId="5" fontId="14" numFmtId="0" xfId="0" applyAlignment="1" applyBorder="1" applyFont="1">
      <alignment horizontal="center" vertical="center"/>
    </xf>
    <xf borderId="69" fillId="5" fontId="64" numFmtId="0" xfId="0" applyAlignment="1" applyBorder="1" applyFont="1">
      <alignment horizontal="center" vertical="center"/>
    </xf>
    <xf borderId="99" fillId="0" fontId="2" numFmtId="0" xfId="0" applyBorder="1" applyFont="1"/>
    <xf borderId="100" fillId="11" fontId="22" numFmtId="0" xfId="0" applyAlignment="1" applyBorder="1" applyFont="1">
      <alignment horizontal="center" vertical="center"/>
    </xf>
    <xf borderId="101" fillId="0" fontId="2" numFmtId="0" xfId="0" applyBorder="1" applyFont="1"/>
    <xf borderId="102" fillId="5" fontId="65" numFmtId="0" xfId="0" applyAlignment="1" applyBorder="1" applyFont="1">
      <alignment horizontal="left" vertical="center"/>
    </xf>
    <xf borderId="103" fillId="0" fontId="2" numFmtId="0" xfId="0" applyBorder="1" applyFont="1"/>
    <xf borderId="95" fillId="5" fontId="65"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7" width="4.0"/>
    <col customWidth="1" min="8" max="8" width="4.88"/>
    <col customWidth="1" min="9" max="9" width="0.75"/>
    <col customWidth="1" min="10" max="10" width="4.88"/>
    <col customWidth="1" min="11" max="11" width="7.13"/>
    <col customWidth="1" min="12" max="12" width="0.75"/>
    <col customWidth="1" min="13" max="13" width="11.75"/>
    <col customWidth="1" min="14" max="14" width="12.0"/>
    <col customWidth="1" min="15" max="18" width="5.75"/>
    <col customWidth="1" min="19" max="19" width="0.75"/>
    <col customWidth="1" min="20" max="21" width="4.88"/>
    <col customWidth="1" min="22" max="22" width="3.63"/>
    <col customWidth="1" min="23" max="23" width="7.38"/>
    <col customWidth="1" min="24" max="24" width="5.13"/>
    <col customWidth="1" min="25" max="25" width="6.63"/>
    <col customWidth="1" min="26" max="26" width="5.5"/>
    <col customWidth="1" min="27" max="27" width="4.88"/>
    <col customWidth="1" min="28" max="28" width="5.38"/>
    <col customWidth="1" min="29" max="30" width="3.63"/>
    <col customWidth="1" min="31" max="31" width="3.88"/>
    <col customWidth="1" min="32" max="35" width="3.63"/>
    <col customWidth="1" min="36" max="36" width="14.88"/>
    <col customWidth="1" min="37" max="37" width="0.88"/>
    <col customWidth="1" min="38" max="38" width="3.63"/>
    <col customWidth="1" min="39" max="39" width="6.13"/>
    <col customWidth="1" min="40" max="45" width="3.63"/>
  </cols>
  <sheetData>
    <row r="1" ht="19.5" customHeight="1">
      <c r="A1" s="16" t="s">
        <v>21</v>
      </c>
      <c r="B1" s="18"/>
      <c r="C1" s="22" t="s">
        <v>28</v>
      </c>
      <c r="D1" s="24"/>
      <c r="E1" s="24"/>
      <c r="F1" s="24"/>
      <c r="G1" s="24"/>
      <c r="H1" s="26"/>
      <c r="I1" s="16" t="s">
        <v>39</v>
      </c>
      <c r="J1" s="28"/>
      <c r="K1" s="18"/>
      <c r="L1" s="29"/>
      <c r="M1" s="30" t="s">
        <v>46</v>
      </c>
      <c r="N1" s="24"/>
      <c r="O1" s="24"/>
      <c r="P1" s="26"/>
      <c r="Q1" s="31" t="s">
        <v>49</v>
      </c>
      <c r="R1" s="18"/>
      <c r="S1" s="32"/>
      <c r="T1" s="33">
        <v>340.0</v>
      </c>
      <c r="U1" s="35"/>
      <c r="V1" s="36"/>
      <c r="W1" s="36"/>
      <c r="X1" s="36"/>
      <c r="Y1" s="36"/>
      <c r="Z1" s="37"/>
      <c r="AA1" s="36"/>
      <c r="AB1" s="36"/>
      <c r="AC1" s="36"/>
      <c r="AD1" s="36"/>
      <c r="AE1" s="36"/>
      <c r="AF1" s="36"/>
      <c r="AG1" s="36"/>
      <c r="AH1" s="36"/>
      <c r="AI1" s="36"/>
      <c r="AJ1" s="36"/>
      <c r="AK1" s="36"/>
      <c r="AL1" s="36"/>
      <c r="AM1" s="36"/>
      <c r="AN1" s="36"/>
      <c r="AO1" s="36"/>
      <c r="AP1" s="38"/>
      <c r="AQ1" s="38"/>
      <c r="AR1" s="38"/>
      <c r="AS1" s="38"/>
    </row>
    <row r="2" ht="19.5" customHeight="1">
      <c r="A2" s="29" t="s">
        <v>62</v>
      </c>
      <c r="B2" s="30">
        <v>170.0</v>
      </c>
      <c r="C2" s="24"/>
      <c r="D2" s="26"/>
      <c r="E2" s="39" t="s">
        <v>64</v>
      </c>
      <c r="F2" s="40">
        <v>60.0</v>
      </c>
      <c r="G2" s="41"/>
      <c r="H2" s="29" t="s">
        <v>69</v>
      </c>
      <c r="I2" s="42"/>
      <c r="J2" s="30">
        <v>1.0</v>
      </c>
      <c r="K2" s="26"/>
      <c r="L2" s="36"/>
      <c r="M2" s="29" t="s">
        <v>71</v>
      </c>
      <c r="N2" s="40"/>
      <c r="O2" s="41"/>
      <c r="P2" s="31" t="s">
        <v>72</v>
      </c>
      <c r="Q2" s="28"/>
      <c r="R2" s="18"/>
      <c r="S2" s="32"/>
      <c r="T2" s="47">
        <f>(T1-F60-M60+P60-T60)</f>
        <v>0</v>
      </c>
      <c r="U2" s="41"/>
      <c r="V2" s="36"/>
      <c r="W2" s="36"/>
      <c r="X2" s="36"/>
      <c r="Y2" s="36"/>
      <c r="Z2" s="37"/>
      <c r="AA2" s="36"/>
      <c r="AB2" s="36"/>
      <c r="AC2" s="36"/>
      <c r="AD2" s="36"/>
      <c r="AE2" s="36"/>
      <c r="AF2" s="36"/>
      <c r="AG2" s="36"/>
      <c r="AH2" s="36"/>
      <c r="AI2" s="36"/>
      <c r="AJ2" s="36"/>
      <c r="AK2" s="36"/>
      <c r="AL2" s="36"/>
      <c r="AM2" s="36"/>
      <c r="AN2" s="36"/>
      <c r="AO2" s="36"/>
      <c r="AP2" s="38"/>
      <c r="AQ2" s="38"/>
      <c r="AR2" s="38"/>
      <c r="AS2" s="38"/>
    </row>
    <row r="3" ht="19.5" customHeight="1">
      <c r="A3" s="50" t="s">
        <v>77</v>
      </c>
      <c r="B3" s="53" t="s">
        <v>78</v>
      </c>
      <c r="C3" s="24"/>
      <c r="D3" s="24"/>
      <c r="E3" s="24"/>
      <c r="F3" s="24"/>
      <c r="G3" s="24"/>
      <c r="H3" s="24"/>
      <c r="I3" s="24"/>
      <c r="J3" s="24"/>
      <c r="K3" s="24"/>
      <c r="L3" s="24"/>
      <c r="M3" s="24"/>
      <c r="N3" s="24"/>
      <c r="O3" s="24"/>
      <c r="P3" s="24"/>
      <c r="Q3" s="24"/>
      <c r="R3" s="24"/>
      <c r="S3" s="24"/>
      <c r="T3" s="24"/>
      <c r="U3" s="26"/>
      <c r="V3" s="37"/>
      <c r="W3" s="36"/>
      <c r="X3" s="36"/>
      <c r="Y3" s="36"/>
      <c r="Z3" s="37"/>
      <c r="AA3" s="36"/>
      <c r="AB3" s="36"/>
      <c r="AC3" s="36"/>
      <c r="AD3" s="36"/>
      <c r="AE3" s="36"/>
      <c r="AF3" s="36"/>
      <c r="AG3" s="36"/>
      <c r="AH3" s="36"/>
      <c r="AI3" s="36"/>
      <c r="AJ3" s="36"/>
      <c r="AK3" s="36"/>
      <c r="AL3" s="36"/>
      <c r="AM3" s="36"/>
      <c r="AN3" s="36"/>
      <c r="AO3" s="36"/>
      <c r="AP3" s="38"/>
      <c r="AQ3" s="38"/>
      <c r="AR3" s="38"/>
      <c r="AS3" s="38"/>
    </row>
    <row r="4" ht="6.75" customHeight="1">
      <c r="A4" s="32"/>
      <c r="B4" s="56"/>
      <c r="C4" s="56"/>
      <c r="D4" s="56"/>
      <c r="E4" s="56"/>
      <c r="F4" s="56"/>
      <c r="G4" s="56"/>
      <c r="H4" s="56"/>
      <c r="I4" s="56"/>
      <c r="J4" s="56"/>
      <c r="K4" s="56"/>
      <c r="L4" s="56"/>
      <c r="M4" s="56"/>
      <c r="N4" s="56"/>
      <c r="O4" s="56"/>
      <c r="P4" s="56"/>
      <c r="Q4" s="56"/>
      <c r="R4" s="56"/>
      <c r="S4" s="56"/>
      <c r="T4" s="56"/>
      <c r="U4" s="56"/>
      <c r="V4" s="36"/>
      <c r="W4" s="36"/>
      <c r="X4" s="36"/>
      <c r="Y4" s="36"/>
      <c r="Z4" s="36"/>
      <c r="AA4" s="36"/>
      <c r="AB4" s="36"/>
      <c r="AC4" s="36"/>
      <c r="AD4" s="36"/>
      <c r="AE4" s="36"/>
      <c r="AF4" s="36"/>
      <c r="AG4" s="36"/>
      <c r="AH4" s="36"/>
      <c r="AI4" s="36"/>
      <c r="AJ4" s="36"/>
      <c r="AK4" s="36"/>
      <c r="AL4" s="36"/>
      <c r="AM4" s="36"/>
      <c r="AN4" s="36"/>
      <c r="AO4" s="36"/>
      <c r="AP4" s="38"/>
      <c r="AQ4" s="38"/>
      <c r="AR4" s="38"/>
      <c r="AS4" s="38"/>
    </row>
    <row r="5" ht="19.5" customHeight="1">
      <c r="A5" s="58" t="s">
        <v>0</v>
      </c>
      <c r="B5" s="60"/>
      <c r="C5" s="58" t="s">
        <v>90</v>
      </c>
      <c r="D5" s="60"/>
      <c r="E5" s="58" t="s">
        <v>91</v>
      </c>
      <c r="F5" s="60"/>
      <c r="G5" s="58" t="s">
        <v>92</v>
      </c>
      <c r="H5" s="60"/>
      <c r="I5" s="36"/>
      <c r="J5" s="63" t="s">
        <v>93</v>
      </c>
      <c r="K5" s="36"/>
      <c r="L5" s="36"/>
      <c r="M5" s="36"/>
      <c r="N5" s="36"/>
      <c r="O5" s="36"/>
      <c r="P5" s="36"/>
      <c r="Q5" s="36"/>
      <c r="R5" s="66" t="s">
        <v>96</v>
      </c>
      <c r="S5" s="36"/>
      <c r="T5" s="36"/>
      <c r="U5" s="36"/>
      <c r="V5" s="36"/>
      <c r="W5" s="63" t="s">
        <v>99</v>
      </c>
      <c r="X5" s="36"/>
      <c r="Y5" s="36"/>
      <c r="Z5" s="36"/>
      <c r="AA5" s="36"/>
      <c r="AB5" s="36"/>
      <c r="AC5" s="36"/>
      <c r="AD5" s="36"/>
      <c r="AE5" s="36"/>
      <c r="AF5" s="36"/>
      <c r="AG5" s="36"/>
      <c r="AH5" s="36"/>
      <c r="AI5" s="36"/>
      <c r="AJ5" s="36"/>
      <c r="AK5" s="36"/>
      <c r="AL5" s="36"/>
      <c r="AM5" s="36"/>
      <c r="AN5" s="36"/>
      <c r="AO5" s="36"/>
      <c r="AP5" s="38"/>
      <c r="AQ5" s="38"/>
      <c r="AR5" s="38"/>
      <c r="AS5" s="38"/>
    </row>
    <row r="6" ht="19.5" customHeight="1">
      <c r="A6" s="69">
        <v>15.0</v>
      </c>
      <c r="B6" s="71"/>
      <c r="C6" s="69">
        <v>13.0</v>
      </c>
      <c r="D6" s="71"/>
      <c r="E6" s="69">
        <v>10.0</v>
      </c>
      <c r="F6" s="71"/>
      <c r="G6" s="69">
        <v>13.0</v>
      </c>
      <c r="H6" s="71"/>
      <c r="I6" s="73"/>
      <c r="J6" s="74" t="s">
        <v>105</v>
      </c>
      <c r="K6" s="75"/>
      <c r="L6" s="75"/>
      <c r="M6" s="75"/>
      <c r="N6" s="75"/>
      <c r="O6" s="75"/>
      <c r="P6" s="75"/>
      <c r="Q6" s="75"/>
      <c r="R6" s="77"/>
      <c r="S6" s="78"/>
      <c r="T6" s="80" t="s">
        <v>110</v>
      </c>
      <c r="U6" s="81"/>
      <c r="V6" s="36"/>
      <c r="W6" s="83" t="s">
        <v>113</v>
      </c>
      <c r="X6" s="75"/>
      <c r="Y6" s="75"/>
      <c r="Z6" s="75"/>
      <c r="AA6" s="75"/>
      <c r="AB6" s="75"/>
      <c r="AC6" s="75"/>
      <c r="AD6" s="75"/>
      <c r="AE6" s="81"/>
      <c r="AF6" s="85"/>
      <c r="AG6" s="85"/>
      <c r="AH6" s="63"/>
      <c r="AI6" s="85"/>
      <c r="AJ6" s="85"/>
      <c r="AK6" s="85"/>
      <c r="AL6" s="85"/>
      <c r="AM6" s="85"/>
      <c r="AN6" s="85"/>
      <c r="AO6" s="36"/>
      <c r="AP6" s="38"/>
      <c r="AQ6" s="38"/>
      <c r="AR6" s="38"/>
      <c r="AS6" s="38"/>
    </row>
    <row r="7" ht="19.5" customHeight="1">
      <c r="A7" s="87"/>
      <c r="B7" s="89"/>
      <c r="C7" s="87"/>
      <c r="D7" s="89"/>
      <c r="E7" s="87"/>
      <c r="F7" s="89"/>
      <c r="G7" s="87"/>
      <c r="H7" s="89"/>
      <c r="I7" s="90"/>
      <c r="J7" s="91" t="s">
        <v>116</v>
      </c>
      <c r="K7" s="92"/>
      <c r="L7" s="92"/>
      <c r="M7" s="92"/>
      <c r="N7" s="92"/>
      <c r="O7" s="92"/>
      <c r="P7" s="92"/>
      <c r="Q7" s="92"/>
      <c r="R7" s="93"/>
      <c r="S7" s="36"/>
      <c r="T7" s="94">
        <v>0.0</v>
      </c>
      <c r="U7" s="95"/>
      <c r="V7" s="36"/>
      <c r="W7" s="96" t="s">
        <v>119</v>
      </c>
      <c r="X7" s="92"/>
      <c r="Y7" s="93"/>
      <c r="Z7" s="97" t="s">
        <v>121</v>
      </c>
      <c r="AA7" s="18"/>
      <c r="AB7" s="98" t="s">
        <v>123</v>
      </c>
      <c r="AC7" s="36"/>
      <c r="AD7" s="99" t="s">
        <v>124</v>
      </c>
      <c r="AE7" s="100" t="s">
        <v>125</v>
      </c>
      <c r="AF7" s="85"/>
      <c r="AG7" s="85"/>
      <c r="AH7" s="85"/>
      <c r="AI7" s="85"/>
      <c r="AJ7" s="85"/>
      <c r="AK7" s="85"/>
      <c r="AL7" s="85"/>
      <c r="AM7" s="85"/>
      <c r="AN7" s="85"/>
      <c r="AO7" s="36"/>
      <c r="AP7" s="38"/>
      <c r="AQ7" s="38"/>
      <c r="AR7" s="38"/>
      <c r="AS7" s="38"/>
    </row>
    <row r="8" ht="19.5" customHeight="1">
      <c r="A8" s="101">
        <f>(A6-10)*10</f>
        <v>50</v>
      </c>
      <c r="B8" s="77"/>
      <c r="C8" s="101">
        <f>(C6-10)*20</f>
        <v>60</v>
      </c>
      <c r="D8" s="77"/>
      <c r="E8" s="101">
        <f>(E6-10)*20</f>
        <v>0</v>
      </c>
      <c r="F8" s="77"/>
      <c r="G8" s="101">
        <f>(G6-10)*10</f>
        <v>30</v>
      </c>
      <c r="H8" s="77"/>
      <c r="I8" s="90"/>
      <c r="J8" s="102" t="s">
        <v>126</v>
      </c>
      <c r="K8" s="103"/>
      <c r="L8" s="103"/>
      <c r="M8" s="103"/>
      <c r="N8" s="103"/>
      <c r="O8" s="103"/>
      <c r="P8" s="103"/>
      <c r="Q8" s="103"/>
      <c r="R8" s="104"/>
      <c r="S8" s="36"/>
      <c r="T8" s="105">
        <v>1.0</v>
      </c>
      <c r="U8" s="106"/>
      <c r="V8" s="36"/>
      <c r="W8" s="102" t="s">
        <v>127</v>
      </c>
      <c r="X8" s="103"/>
      <c r="Y8" s="104"/>
      <c r="Z8" s="107" t="s">
        <v>128</v>
      </c>
      <c r="AA8" s="108"/>
      <c r="AB8" s="109" t="s">
        <v>129</v>
      </c>
      <c r="AC8" s="104"/>
      <c r="AD8" s="110">
        <v>1.0</v>
      </c>
      <c r="AE8" s="111">
        <v>17.0</v>
      </c>
      <c r="AF8" s="85"/>
      <c r="AG8" s="85"/>
      <c r="AH8" s="85"/>
      <c r="AI8" s="85"/>
      <c r="AJ8" s="85"/>
      <c r="AK8" s="85"/>
      <c r="AL8" s="85"/>
      <c r="AM8" s="85"/>
      <c r="AN8" s="85"/>
      <c r="AO8" s="36"/>
      <c r="AP8" s="38"/>
      <c r="AQ8" s="38"/>
      <c r="AR8" s="38"/>
      <c r="AS8" s="38"/>
    </row>
    <row r="9" ht="19.5" customHeight="1">
      <c r="A9" s="58" t="s">
        <v>130</v>
      </c>
      <c r="B9" s="60"/>
      <c r="C9" s="112" t="s">
        <v>131</v>
      </c>
      <c r="D9" s="60"/>
      <c r="E9" s="112" t="s">
        <v>132</v>
      </c>
      <c r="F9" s="60"/>
      <c r="G9" s="58" t="s">
        <v>133</v>
      </c>
      <c r="H9" s="60"/>
      <c r="I9" s="90"/>
      <c r="J9" s="113"/>
      <c r="K9" s="103"/>
      <c r="L9" s="103"/>
      <c r="M9" s="103"/>
      <c r="N9" s="103"/>
      <c r="O9" s="103"/>
      <c r="P9" s="103"/>
      <c r="Q9" s="103"/>
      <c r="R9" s="104"/>
      <c r="S9" s="36"/>
      <c r="T9" s="114"/>
      <c r="U9" s="106"/>
      <c r="V9" s="36"/>
      <c r="W9" s="102" t="s">
        <v>134</v>
      </c>
      <c r="X9" s="103"/>
      <c r="Y9" s="104"/>
      <c r="Z9" s="107" t="s">
        <v>135</v>
      </c>
      <c r="AA9" s="108"/>
      <c r="AB9" s="109" t="s">
        <v>136</v>
      </c>
      <c r="AC9" s="104"/>
      <c r="AD9" s="110"/>
      <c r="AE9" s="111"/>
      <c r="AF9" s="85"/>
      <c r="AG9" s="85"/>
      <c r="AH9" s="85"/>
      <c r="AI9" s="85"/>
      <c r="AJ9" s="85"/>
      <c r="AK9" s="85"/>
      <c r="AL9" s="85"/>
      <c r="AM9" s="85"/>
      <c r="AN9" s="85"/>
      <c r="AO9" s="36"/>
      <c r="AP9" s="38"/>
      <c r="AQ9" s="38"/>
      <c r="AR9" s="38"/>
      <c r="AS9" s="38"/>
    </row>
    <row r="10" ht="19.5" customHeight="1">
      <c r="A10" s="115">
        <f>(A6)</f>
        <v>15</v>
      </c>
      <c r="B10" s="71"/>
      <c r="C10" s="115">
        <f>(E6)+4</f>
        <v>14</v>
      </c>
      <c r="D10" s="71"/>
      <c r="E10" s="115">
        <f>(E6)+4</f>
        <v>14</v>
      </c>
      <c r="F10" s="71"/>
      <c r="G10" s="115">
        <f>G6</f>
        <v>13</v>
      </c>
      <c r="H10" s="71"/>
      <c r="I10" s="90"/>
      <c r="J10" s="113"/>
      <c r="K10" s="103"/>
      <c r="L10" s="103"/>
      <c r="M10" s="103"/>
      <c r="N10" s="103"/>
      <c r="O10" s="103"/>
      <c r="P10" s="103"/>
      <c r="Q10" s="103"/>
      <c r="R10" s="104"/>
      <c r="S10" s="36"/>
      <c r="T10" s="114"/>
      <c r="U10" s="106"/>
      <c r="V10" s="116"/>
      <c r="W10" s="102" t="s">
        <v>137</v>
      </c>
      <c r="X10" s="103"/>
      <c r="Y10" s="104"/>
      <c r="Z10" s="107" t="s">
        <v>24</v>
      </c>
      <c r="AA10" s="108"/>
      <c r="AB10" s="109" t="s">
        <v>129</v>
      </c>
      <c r="AC10" s="104"/>
      <c r="AD10" s="110">
        <v>1.0</v>
      </c>
      <c r="AE10" s="111">
        <v>18.0</v>
      </c>
      <c r="AF10" s="85"/>
      <c r="AG10" s="85"/>
      <c r="AH10" s="85"/>
      <c r="AI10" s="85"/>
      <c r="AJ10" s="85"/>
      <c r="AK10" s="85"/>
      <c r="AL10" s="85"/>
      <c r="AM10" s="85"/>
      <c r="AN10" s="85"/>
      <c r="AO10" s="36"/>
      <c r="AP10" s="38"/>
      <c r="AQ10" s="38"/>
      <c r="AR10" s="38"/>
      <c r="AS10" s="38"/>
    </row>
    <row r="11" ht="19.5" customHeight="1">
      <c r="A11" s="87"/>
      <c r="B11" s="89"/>
      <c r="C11" s="87"/>
      <c r="D11" s="89"/>
      <c r="E11" s="87"/>
      <c r="F11" s="89"/>
      <c r="G11" s="87"/>
      <c r="H11" s="89"/>
      <c r="I11" s="90"/>
      <c r="J11" s="113"/>
      <c r="K11" s="103"/>
      <c r="L11" s="103"/>
      <c r="M11" s="103"/>
      <c r="N11" s="103"/>
      <c r="O11" s="103"/>
      <c r="P11" s="103"/>
      <c r="Q11" s="103"/>
      <c r="R11" s="104"/>
      <c r="S11" s="36"/>
      <c r="T11" s="114"/>
      <c r="U11" s="106"/>
      <c r="V11" s="36"/>
      <c r="W11" s="102" t="s">
        <v>138</v>
      </c>
      <c r="X11" s="103"/>
      <c r="Y11" s="104"/>
      <c r="Z11" s="107" t="s">
        <v>139</v>
      </c>
      <c r="AA11" s="108"/>
      <c r="AB11" s="117"/>
      <c r="AC11" s="104"/>
      <c r="AD11" s="118"/>
      <c r="AE11" s="119"/>
      <c r="AF11" s="85"/>
      <c r="AG11" s="85"/>
      <c r="AH11" s="85"/>
      <c r="AI11" s="85"/>
      <c r="AJ11" s="85"/>
      <c r="AK11" s="85"/>
      <c r="AL11" s="85"/>
      <c r="AM11" s="85"/>
      <c r="AN11" s="85"/>
      <c r="AO11" s="36"/>
      <c r="AP11" s="38"/>
      <c r="AQ11" s="38"/>
      <c r="AR11" s="38"/>
      <c r="AS11" s="38"/>
    </row>
    <row r="12" ht="19.5" customHeight="1">
      <c r="A12" s="120">
        <f>(A10-A6)*2</f>
        <v>0</v>
      </c>
      <c r="B12" s="18"/>
      <c r="C12" s="120">
        <f>(C10-E6)*5</f>
        <v>20</v>
      </c>
      <c r="D12" s="18"/>
      <c r="E12" s="120">
        <f>(E10-E6)*5</f>
        <v>20</v>
      </c>
      <c r="F12" s="18"/>
      <c r="G12" s="120">
        <f>(G10-G6)*3</f>
        <v>0</v>
      </c>
      <c r="H12" s="18"/>
      <c r="I12" s="90"/>
      <c r="J12" s="121"/>
      <c r="K12" s="122"/>
      <c r="L12" s="122"/>
      <c r="M12" s="122"/>
      <c r="N12" s="122"/>
      <c r="O12" s="122"/>
      <c r="P12" s="122"/>
      <c r="Q12" s="122"/>
      <c r="R12" s="60"/>
      <c r="S12" s="123"/>
      <c r="T12" s="124"/>
      <c r="U12" s="125"/>
      <c r="V12" s="36"/>
      <c r="W12" s="126" t="s">
        <v>140</v>
      </c>
      <c r="X12" s="127"/>
      <c r="Y12" s="128"/>
      <c r="Z12" s="107" t="s">
        <v>25</v>
      </c>
      <c r="AA12" s="108"/>
      <c r="AB12" s="129" t="s">
        <v>129</v>
      </c>
      <c r="AC12" s="128"/>
      <c r="AD12" s="130"/>
      <c r="AE12" s="131">
        <v>14.0</v>
      </c>
      <c r="AF12" s="85"/>
      <c r="AG12" s="85"/>
      <c r="AH12" s="85"/>
      <c r="AI12" s="85"/>
      <c r="AJ12" s="85"/>
      <c r="AK12" s="85"/>
      <c r="AL12" s="85"/>
      <c r="AM12" s="85"/>
      <c r="AN12" s="85"/>
      <c r="AO12" s="36"/>
      <c r="AP12" s="38"/>
      <c r="AQ12" s="38"/>
      <c r="AR12" s="38"/>
      <c r="AS12" s="38"/>
    </row>
    <row r="13" ht="6.75" customHeight="1">
      <c r="A13" s="85"/>
      <c r="B13" s="85"/>
      <c r="C13" s="85"/>
      <c r="D13" s="85"/>
      <c r="E13" s="132" t="s">
        <v>141</v>
      </c>
      <c r="F13" s="60"/>
      <c r="G13" s="85"/>
      <c r="H13" s="85"/>
      <c r="I13" s="90"/>
      <c r="J13" s="133"/>
      <c r="K13" s="134"/>
      <c r="L13" s="134"/>
      <c r="M13" s="134"/>
      <c r="N13" s="134"/>
      <c r="O13" s="134"/>
      <c r="P13" s="134"/>
      <c r="Q13" s="134"/>
      <c r="R13" s="134"/>
      <c r="S13" s="134"/>
      <c r="T13" s="134"/>
      <c r="U13" s="135"/>
      <c r="V13" s="36"/>
      <c r="W13" s="63" t="s">
        <v>142</v>
      </c>
      <c r="X13" s="36"/>
      <c r="Y13" s="36"/>
      <c r="Z13" s="136"/>
      <c r="AA13" s="136"/>
      <c r="AB13" s="36"/>
      <c r="AC13" s="36"/>
      <c r="AD13" s="36"/>
      <c r="AE13" s="36"/>
      <c r="AF13" s="36"/>
      <c r="AG13" s="36"/>
      <c r="AH13" s="36"/>
      <c r="AI13" s="36"/>
      <c r="AJ13" s="36"/>
      <c r="AK13" s="36"/>
      <c r="AL13" s="36"/>
      <c r="AM13" s="36"/>
      <c r="AN13" s="36"/>
      <c r="AO13" s="36"/>
      <c r="AP13" s="38"/>
      <c r="AQ13" s="38"/>
      <c r="AR13" s="38"/>
      <c r="AS13" s="38"/>
    </row>
    <row r="14" ht="19.5" customHeight="1">
      <c r="A14" s="137" t="s">
        <v>143</v>
      </c>
      <c r="B14" s="81"/>
      <c r="C14" s="137" t="s">
        <v>144</v>
      </c>
      <c r="D14" s="81"/>
      <c r="E14" s="138"/>
      <c r="F14" s="139"/>
      <c r="G14" s="85"/>
      <c r="H14" s="85"/>
      <c r="I14" s="90"/>
      <c r="J14" s="140" t="s">
        <v>145</v>
      </c>
      <c r="K14" s="141">
        <v>3.0</v>
      </c>
      <c r="L14" s="142"/>
      <c r="M14" s="142"/>
      <c r="N14" s="142"/>
      <c r="O14" s="142"/>
      <c r="P14" s="142"/>
      <c r="Q14" s="142"/>
      <c r="R14" s="143"/>
      <c r="S14" s="144"/>
      <c r="T14" s="145">
        <v>0.0</v>
      </c>
      <c r="U14" s="146"/>
      <c r="V14" s="36"/>
      <c r="W14" s="147" t="s">
        <v>146</v>
      </c>
      <c r="X14" s="142"/>
      <c r="Y14" s="142"/>
      <c r="Z14" s="142"/>
      <c r="AA14" s="146"/>
      <c r="AB14" s="147" t="s">
        <v>147</v>
      </c>
      <c r="AC14" s="142"/>
      <c r="AD14" s="142"/>
      <c r="AE14" s="146"/>
      <c r="AF14" s="36"/>
      <c r="AG14" s="36"/>
      <c r="AH14" s="36"/>
      <c r="AI14" s="36"/>
      <c r="AJ14" s="36"/>
      <c r="AK14" s="36"/>
      <c r="AL14" s="36"/>
      <c r="AM14" s="36"/>
      <c r="AN14" s="36"/>
      <c r="AO14" s="36"/>
      <c r="AP14" s="38"/>
      <c r="AQ14" s="38"/>
      <c r="AR14" s="38"/>
      <c r="AS14" s="38"/>
    </row>
    <row r="15" ht="19.5" customHeight="1">
      <c r="A15" s="148">
        <v>0.0</v>
      </c>
      <c r="B15" s="149"/>
      <c r="C15" s="150">
        <v>0.0</v>
      </c>
      <c r="D15" s="149"/>
      <c r="E15" s="151">
        <f>E14*2</f>
        <v>0</v>
      </c>
      <c r="F15" s="152"/>
      <c r="G15" s="36"/>
      <c r="H15" s="36"/>
      <c r="I15" s="90"/>
      <c r="J15" s="153" t="s">
        <v>148</v>
      </c>
      <c r="K15" s="28"/>
      <c r="L15" s="28"/>
      <c r="M15" s="28"/>
      <c r="N15" s="28"/>
      <c r="O15" s="28"/>
      <c r="P15" s="28"/>
      <c r="Q15" s="28"/>
      <c r="R15" s="18"/>
      <c r="S15" s="154"/>
      <c r="T15" s="155" t="s">
        <v>110</v>
      </c>
      <c r="U15" s="156"/>
      <c r="V15" s="36"/>
      <c r="W15" s="157" t="s">
        <v>130</v>
      </c>
      <c r="X15" s="158">
        <f>(A10/2)</f>
        <v>7.5</v>
      </c>
      <c r="Y15" s="159"/>
      <c r="Z15" s="160">
        <f>roundup((A10/3),0)</f>
        <v>5</v>
      </c>
      <c r="AA15" s="156"/>
      <c r="AB15" s="161" t="s">
        <v>149</v>
      </c>
      <c r="AC15" s="162" t="s">
        <v>150</v>
      </c>
      <c r="AD15" s="163">
        <f>AB16+AC16</f>
        <v>12</v>
      </c>
      <c r="AE15" s="164"/>
      <c r="AF15" s="36"/>
      <c r="AG15" s="36"/>
      <c r="AH15" s="36"/>
      <c r="AI15" s="36"/>
      <c r="AJ15" s="36"/>
      <c r="AK15" s="36"/>
      <c r="AL15" s="36"/>
      <c r="AM15" s="36"/>
      <c r="AN15" s="36"/>
      <c r="AO15" s="36"/>
      <c r="AP15" s="38"/>
      <c r="AQ15" s="38"/>
      <c r="AR15" s="38"/>
      <c r="AS15" s="38"/>
    </row>
    <row r="16" ht="19.5" customHeight="1">
      <c r="A16" s="137" t="s">
        <v>151</v>
      </c>
      <c r="B16" s="81"/>
      <c r="C16" s="165" t="s">
        <v>152</v>
      </c>
      <c r="D16" s="77"/>
      <c r="E16" s="166" t="s">
        <v>153</v>
      </c>
      <c r="F16" s="167"/>
      <c r="G16" s="167"/>
      <c r="H16" s="168"/>
      <c r="I16" s="90"/>
      <c r="J16" s="91" t="s">
        <v>154</v>
      </c>
      <c r="K16" s="92"/>
      <c r="L16" s="92"/>
      <c r="M16" s="92"/>
      <c r="N16" s="92"/>
      <c r="O16" s="92"/>
      <c r="P16" s="92"/>
      <c r="Q16" s="92"/>
      <c r="R16" s="93"/>
      <c r="S16" s="36"/>
      <c r="T16" s="169">
        <v>0.0</v>
      </c>
      <c r="U16" s="149"/>
      <c r="V16" s="36"/>
      <c r="W16" s="170" t="s">
        <v>155</v>
      </c>
      <c r="X16" s="171" t="s">
        <v>156</v>
      </c>
      <c r="Y16" s="172"/>
      <c r="Z16" s="173" t="s">
        <v>157</v>
      </c>
      <c r="AA16" s="149"/>
      <c r="AB16" s="174">
        <f>IF(T64&lt;=D24,G24,IF(T64&lt;=D25,G25,IF(T64&lt;=D26,G26,IF(T64&lt;=D27,G27,IF(T64&lt;=D28,G28,)))))</f>
        <v>8</v>
      </c>
      <c r="AC16" s="175">
        <v>4.0</v>
      </c>
      <c r="AD16" s="176"/>
      <c r="AE16" s="177"/>
      <c r="AF16" s="36"/>
      <c r="AG16" s="36"/>
      <c r="AH16" s="36"/>
      <c r="AI16" s="36"/>
      <c r="AJ16" s="36"/>
      <c r="AK16" s="36"/>
      <c r="AL16" s="36"/>
      <c r="AM16" s="36"/>
      <c r="AN16" s="36"/>
      <c r="AO16" s="36"/>
      <c r="AP16" s="38"/>
      <c r="AQ16" s="38"/>
      <c r="AR16" s="38"/>
      <c r="AS16" s="38"/>
    </row>
    <row r="17" ht="19.5" customHeight="1">
      <c r="A17" s="148">
        <v>6.0</v>
      </c>
      <c r="B17" s="149"/>
      <c r="C17" s="178">
        <f>IF( ((A6+A17)^2)/10 &gt; 5, MROUND(((A6+A17)^2)/10, 0.5), ((A6+A17)^2)/10 )</f>
        <v>44</v>
      </c>
      <c r="D17" s="179"/>
      <c r="E17" s="180" t="s">
        <v>2</v>
      </c>
      <c r="F17" s="181"/>
      <c r="G17" s="182" t="s">
        <v>3</v>
      </c>
      <c r="H17" s="183"/>
      <c r="I17" s="90"/>
      <c r="J17" s="184" t="s">
        <v>158</v>
      </c>
      <c r="K17" s="28"/>
      <c r="L17" s="28"/>
      <c r="M17" s="28"/>
      <c r="N17" s="28"/>
      <c r="O17" s="28"/>
      <c r="P17" s="28"/>
      <c r="Q17" s="28"/>
      <c r="R17" s="18"/>
      <c r="S17" s="36"/>
      <c r="T17" s="185">
        <v>1.0</v>
      </c>
      <c r="U17" s="156"/>
      <c r="V17" s="36"/>
      <c r="W17" s="170" t="s">
        <v>159</v>
      </c>
      <c r="X17" s="186" t="s">
        <v>160</v>
      </c>
      <c r="Y17" s="172"/>
      <c r="Z17" s="187" t="s">
        <v>161</v>
      </c>
      <c r="AA17" s="149"/>
      <c r="AB17" s="188"/>
      <c r="AC17" s="189"/>
      <c r="AD17" s="190"/>
      <c r="AE17" s="89"/>
      <c r="AF17" s="36"/>
      <c r="AG17" s="36"/>
      <c r="AH17" s="36"/>
      <c r="AI17" s="36"/>
      <c r="AJ17" s="36"/>
      <c r="AK17" s="36"/>
      <c r="AL17" s="36"/>
      <c r="AM17" s="36"/>
      <c r="AN17" s="36"/>
      <c r="AO17" s="36"/>
      <c r="AP17" s="38"/>
      <c r="AQ17" s="38"/>
      <c r="AR17" s="38"/>
      <c r="AS17" s="38"/>
    </row>
    <row r="18" ht="19.5" customHeight="1">
      <c r="A18" s="191">
        <f>A17*2+A15*5</f>
        <v>12</v>
      </c>
      <c r="B18" s="81"/>
      <c r="C18" s="87"/>
      <c r="D18" s="152"/>
      <c r="E18" s="192" t="str">
        <f t="array" ref="E18">INDEX('참조 테이블'!$B$2:$C$101,VALUE($A$6+A15),1)</f>
        <v>1d+1</v>
      </c>
      <c r="F18" s="193"/>
      <c r="G18" s="194" t="str">
        <f t="array" ref="G18">INDEX('참조 테이블'!$B$2:$C101,VALUE($A$6+A15),2)</f>
        <v>2d+1</v>
      </c>
      <c r="H18" s="195"/>
      <c r="I18" s="90"/>
      <c r="J18" s="196"/>
      <c r="K18" s="127"/>
      <c r="L18" s="127"/>
      <c r="M18" s="127"/>
      <c r="N18" s="127"/>
      <c r="O18" s="127"/>
      <c r="P18" s="127"/>
      <c r="Q18" s="127"/>
      <c r="R18" s="128"/>
      <c r="S18" s="123"/>
      <c r="T18" s="197"/>
      <c r="U18" s="195"/>
      <c r="V18" s="36"/>
      <c r="W18" s="198" t="s">
        <v>162</v>
      </c>
      <c r="X18" s="199" t="s">
        <v>92</v>
      </c>
      <c r="Y18" s="200"/>
      <c r="Z18" s="201" t="s">
        <v>163</v>
      </c>
      <c r="AA18" s="125"/>
      <c r="AB18" s="36"/>
      <c r="AC18" s="36"/>
      <c r="AD18" s="36"/>
      <c r="AE18" s="36"/>
      <c r="AF18" s="36"/>
      <c r="AG18" s="36"/>
      <c r="AH18" s="36"/>
      <c r="AI18" s="36"/>
      <c r="AJ18" s="36"/>
      <c r="AK18" s="36"/>
      <c r="AL18" s="36"/>
      <c r="AM18" s="36"/>
      <c r="AN18" s="36"/>
      <c r="AO18" s="36"/>
      <c r="AP18" s="38"/>
      <c r="AQ18" s="38"/>
      <c r="AR18" s="38"/>
      <c r="AS18" s="38"/>
    </row>
    <row r="19" ht="6.75" customHeight="1">
      <c r="A19" s="36"/>
      <c r="B19" s="36"/>
      <c r="C19" s="36"/>
      <c r="D19" s="36"/>
      <c r="E19" s="36"/>
      <c r="F19" s="36"/>
      <c r="G19" s="36"/>
      <c r="H19" s="36"/>
      <c r="I19" s="90"/>
      <c r="J19" s="202"/>
      <c r="K19" s="203"/>
      <c r="L19" s="204"/>
      <c r="M19" s="133"/>
      <c r="N19" s="134"/>
      <c r="O19" s="134"/>
      <c r="P19" s="134"/>
      <c r="Q19" s="134"/>
      <c r="R19" s="134"/>
      <c r="S19" s="134"/>
      <c r="T19" s="134"/>
      <c r="U19" s="135"/>
      <c r="V19" s="36"/>
      <c r="W19" s="205" t="s">
        <v>164</v>
      </c>
      <c r="X19" s="36"/>
      <c r="Y19" s="36"/>
      <c r="Z19" s="36"/>
      <c r="AA19" s="36"/>
      <c r="AB19" s="36"/>
      <c r="AC19" s="36"/>
      <c r="AD19" s="36"/>
      <c r="AE19" s="36"/>
      <c r="AF19" s="36"/>
      <c r="AG19" s="36"/>
      <c r="AH19" s="36"/>
      <c r="AI19" s="36"/>
      <c r="AJ19" s="36"/>
      <c r="AK19" s="36"/>
      <c r="AL19" s="36"/>
      <c r="AM19" s="36"/>
      <c r="AN19" s="36"/>
      <c r="AO19" s="36"/>
      <c r="AP19" s="38"/>
      <c r="AQ19" s="38"/>
      <c r="AR19" s="38"/>
      <c r="AS19" s="38"/>
    </row>
    <row r="20" ht="19.5" customHeight="1">
      <c r="A20" s="206" t="s">
        <v>165</v>
      </c>
      <c r="B20" s="18"/>
      <c r="C20" s="207">
        <f>(C6+G6)/4</f>
        <v>6.5</v>
      </c>
      <c r="D20" s="208" t="s">
        <v>166</v>
      </c>
      <c r="E20" s="209">
        <v>0.0</v>
      </c>
      <c r="F20" s="208" t="s">
        <v>167</v>
      </c>
      <c r="G20" s="210">
        <f t="shared" ref="G20:G21" si="1">C20+E20</f>
        <v>6.5</v>
      </c>
      <c r="H20" s="211">
        <f>E20*20</f>
        <v>0</v>
      </c>
      <c r="I20" s="90"/>
      <c r="J20" s="212" t="s">
        <v>168</v>
      </c>
      <c r="K20" s="81"/>
      <c r="L20" s="90"/>
      <c r="M20" s="213" t="s">
        <v>169</v>
      </c>
      <c r="N20" s="75"/>
      <c r="O20" s="75"/>
      <c r="P20" s="75"/>
      <c r="Q20" s="75"/>
      <c r="R20" s="75"/>
      <c r="S20" s="75"/>
      <c r="T20" s="75"/>
      <c r="U20" s="81"/>
      <c r="V20" s="36"/>
      <c r="W20" s="147" t="s">
        <v>170</v>
      </c>
      <c r="X20" s="142"/>
      <c r="Y20" s="142"/>
      <c r="Z20" s="146"/>
      <c r="AA20" s="147" t="s">
        <v>171</v>
      </c>
      <c r="AB20" s="142"/>
      <c r="AC20" s="142"/>
      <c r="AD20" s="142"/>
      <c r="AE20" s="146"/>
      <c r="AF20" s="36"/>
      <c r="AG20" s="36"/>
      <c r="AH20" s="36"/>
      <c r="AI20" s="36"/>
      <c r="AJ20" s="36"/>
      <c r="AK20" s="36"/>
      <c r="AL20" s="36"/>
      <c r="AM20" s="36"/>
      <c r="AN20" s="36"/>
      <c r="AO20" s="36"/>
      <c r="AP20" s="38"/>
      <c r="AQ20" s="38"/>
      <c r="AR20" s="38"/>
      <c r="AS20" s="38"/>
    </row>
    <row r="21" ht="19.5" customHeight="1">
      <c r="A21" s="214" t="s">
        <v>172</v>
      </c>
      <c r="B21" s="18"/>
      <c r="C21" s="215">
        <f>IF(INT(G20)&lt;1, 1, INT(G20))</f>
        <v>6</v>
      </c>
      <c r="D21" s="208" t="s">
        <v>166</v>
      </c>
      <c r="E21" s="216">
        <v>0.0</v>
      </c>
      <c r="F21" s="208" t="s">
        <v>167</v>
      </c>
      <c r="G21" s="217">
        <f t="shared" si="1"/>
        <v>6</v>
      </c>
      <c r="H21" s="211">
        <f>E21*5</f>
        <v>0</v>
      </c>
      <c r="I21" s="90"/>
      <c r="J21" s="218">
        <f>(W30)</f>
        <v>6</v>
      </c>
      <c r="K21" s="219"/>
      <c r="L21" s="90"/>
      <c r="M21" s="220" t="s">
        <v>77</v>
      </c>
      <c r="N21" s="221" t="s">
        <v>173</v>
      </c>
      <c r="O21" s="92"/>
      <c r="P21" s="92"/>
      <c r="Q21" s="92"/>
      <c r="R21" s="93"/>
      <c r="S21" s="85"/>
      <c r="T21" s="94">
        <v>12.0</v>
      </c>
      <c r="U21" s="95"/>
      <c r="V21" s="36"/>
      <c r="W21" s="161" t="s">
        <v>125</v>
      </c>
      <c r="X21" s="162" t="s">
        <v>150</v>
      </c>
      <c r="Y21" s="222">
        <f>ROUNDDOWN(W22/2+3+X22)</f>
        <v>16</v>
      </c>
      <c r="Z21" s="164"/>
      <c r="AA21" s="161" t="s">
        <v>125</v>
      </c>
      <c r="AB21" s="162" t="s">
        <v>150</v>
      </c>
      <c r="AC21" s="222">
        <f>ROUNDDOWN(AA22/2+3+AB22)</f>
        <v>15</v>
      </c>
      <c r="AD21" s="164"/>
      <c r="AE21" s="223" t="s">
        <v>155</v>
      </c>
      <c r="AF21" s="36"/>
      <c r="AG21" s="36"/>
      <c r="AH21" s="36"/>
      <c r="AI21" s="36"/>
      <c r="AJ21" s="36"/>
      <c r="AK21" s="36"/>
      <c r="AL21" s="36"/>
      <c r="AM21" s="36"/>
      <c r="AN21" s="36"/>
      <c r="AO21" s="36"/>
      <c r="AP21" s="38"/>
      <c r="AQ21" s="38"/>
      <c r="AR21" s="38"/>
      <c r="AS21" s="38"/>
    </row>
    <row r="22" ht="6.75" customHeight="1">
      <c r="A22" s="36"/>
      <c r="B22" s="36"/>
      <c r="C22" s="36"/>
      <c r="D22" s="36"/>
      <c r="E22" s="36"/>
      <c r="F22" s="36"/>
      <c r="G22" s="36"/>
      <c r="H22" s="36"/>
      <c r="I22" s="90"/>
      <c r="J22" s="87"/>
      <c r="K22" s="89"/>
      <c r="L22" s="90"/>
      <c r="M22" s="224"/>
      <c r="N22" s="225"/>
      <c r="O22" s="225"/>
      <c r="P22" s="225"/>
      <c r="Q22" s="225"/>
      <c r="R22" s="225"/>
      <c r="S22" s="36"/>
      <c r="T22" s="36"/>
      <c r="U22" s="226"/>
      <c r="V22" s="36"/>
      <c r="W22" s="227">
        <v>18.0</v>
      </c>
      <c r="X22" s="175">
        <v>4.0</v>
      </c>
      <c r="Y22" s="176"/>
      <c r="Z22" s="177"/>
      <c r="AA22" s="227">
        <v>17.0</v>
      </c>
      <c r="AB22" s="175">
        <v>4.0</v>
      </c>
      <c r="AC22" s="176"/>
      <c r="AD22" s="177"/>
      <c r="AE22" s="228" t="s">
        <v>174</v>
      </c>
      <c r="AF22" s="36"/>
      <c r="AG22" s="36"/>
      <c r="AH22" s="36"/>
      <c r="AI22" s="36"/>
      <c r="AJ22" s="36"/>
      <c r="AK22" s="36"/>
      <c r="AL22" s="36"/>
      <c r="AM22" s="36"/>
      <c r="AN22" s="36"/>
      <c r="AO22" s="36"/>
      <c r="AP22" s="38"/>
      <c r="AQ22" s="38"/>
      <c r="AR22" s="38"/>
      <c r="AS22" s="38"/>
    </row>
    <row r="23" ht="19.5" customHeight="1">
      <c r="A23" s="137" t="s">
        <v>175</v>
      </c>
      <c r="B23" s="75"/>
      <c r="C23" s="75"/>
      <c r="D23" s="77"/>
      <c r="E23" s="80" t="s">
        <v>176</v>
      </c>
      <c r="F23" s="77"/>
      <c r="G23" s="80" t="s">
        <v>147</v>
      </c>
      <c r="H23" s="81"/>
      <c r="I23" s="90"/>
      <c r="J23" s="212" t="s">
        <v>177</v>
      </c>
      <c r="K23" s="81"/>
      <c r="L23" s="90"/>
      <c r="M23" s="220" t="s">
        <v>178</v>
      </c>
      <c r="N23" s="221" t="s">
        <v>179</v>
      </c>
      <c r="O23" s="92"/>
      <c r="P23" s="92"/>
      <c r="Q23" s="92"/>
      <c r="R23" s="93"/>
      <c r="S23" s="85"/>
      <c r="T23" s="94">
        <v>0.0</v>
      </c>
      <c r="U23" s="95"/>
      <c r="V23" s="36"/>
      <c r="W23" s="188"/>
      <c r="X23" s="189"/>
      <c r="Y23" s="190"/>
      <c r="Z23" s="89"/>
      <c r="AA23" s="188"/>
      <c r="AB23" s="189"/>
      <c r="AC23" s="190"/>
      <c r="AD23" s="89"/>
      <c r="AE23" s="229"/>
      <c r="AF23" s="36"/>
      <c r="AG23" s="36"/>
      <c r="AH23" s="36"/>
      <c r="AI23" s="230"/>
      <c r="AJ23" s="230"/>
      <c r="AK23" s="230"/>
      <c r="AL23" s="230"/>
      <c r="AM23" s="230"/>
      <c r="AN23" s="230"/>
      <c r="AO23" s="230"/>
      <c r="AP23" s="231"/>
      <c r="AQ23" s="231"/>
      <c r="AR23" s="231"/>
      <c r="AS23" s="231"/>
    </row>
    <row r="24" ht="19.5" customHeight="1">
      <c r="A24" s="232" t="s">
        <v>180</v>
      </c>
      <c r="B24" s="92"/>
      <c r="C24" s="93"/>
      <c r="D24" s="233">
        <f>C17</f>
        <v>44</v>
      </c>
      <c r="E24" s="234">
        <f>G21</f>
        <v>6</v>
      </c>
      <c r="F24" s="93"/>
      <c r="G24" s="234">
        <f>IF(INT(G20)+3&lt;1,1,INT(G20)+3)</f>
        <v>9</v>
      </c>
      <c r="H24" s="95"/>
      <c r="I24" s="90"/>
      <c r="J24" s="235">
        <f>(AC21)</f>
        <v>15</v>
      </c>
      <c r="K24" s="219"/>
      <c r="L24" s="90"/>
      <c r="M24" s="220" t="s">
        <v>181</v>
      </c>
      <c r="N24" s="236"/>
      <c r="O24" s="103"/>
      <c r="P24" s="103"/>
      <c r="Q24" s="103"/>
      <c r="R24" s="104"/>
      <c r="S24" s="85"/>
      <c r="T24" s="94">
        <v>0.0</v>
      </c>
      <c r="U24" s="95"/>
      <c r="V24" s="36"/>
      <c r="W24" s="237"/>
      <c r="X24" s="77"/>
      <c r="Y24" s="36"/>
      <c r="Z24" s="36"/>
      <c r="AA24" s="36"/>
      <c r="AB24" s="36"/>
      <c r="AC24" s="36"/>
      <c r="AD24" s="36"/>
      <c r="AE24" s="36"/>
      <c r="AF24" s="36"/>
      <c r="AG24" s="36"/>
      <c r="AH24" s="36"/>
      <c r="AI24" s="85"/>
      <c r="AJ24" s="85"/>
      <c r="AK24" s="85"/>
      <c r="AL24" s="85"/>
      <c r="AM24" s="85"/>
      <c r="AN24" s="85"/>
      <c r="AO24" s="36"/>
      <c r="AP24" s="38"/>
      <c r="AQ24" s="38"/>
      <c r="AR24" s="38"/>
      <c r="AS24" s="38"/>
    </row>
    <row r="25" ht="19.5" customHeight="1">
      <c r="A25" s="238" t="s">
        <v>182</v>
      </c>
      <c r="B25" s="103"/>
      <c r="C25" s="104"/>
      <c r="D25" s="239">
        <f>C17*2</f>
        <v>88</v>
      </c>
      <c r="E25" s="240">
        <f>IF(INT(G21*0.8)&lt;1, 1, INT(G21*0.8))</f>
        <v>4</v>
      </c>
      <c r="F25" s="104"/>
      <c r="G25" s="241">
        <f>IF(INT(G20)+3-1&lt;1,1,INT(G20)+3-1)</f>
        <v>8</v>
      </c>
      <c r="H25" s="95"/>
      <c r="I25" s="90"/>
      <c r="J25" s="87"/>
      <c r="K25" s="89"/>
      <c r="L25" s="90"/>
      <c r="M25" s="220" t="s">
        <v>183</v>
      </c>
      <c r="N25" s="242" t="s">
        <v>184</v>
      </c>
      <c r="O25" s="103"/>
      <c r="P25" s="103"/>
      <c r="Q25" s="103"/>
      <c r="R25" s="104"/>
      <c r="S25" s="85"/>
      <c r="T25" s="94">
        <v>10.0</v>
      </c>
      <c r="U25" s="95"/>
      <c r="V25" s="36"/>
      <c r="W25" s="243" t="s">
        <v>185</v>
      </c>
      <c r="X25" s="142"/>
      <c r="Y25" s="142"/>
      <c r="Z25" s="142"/>
      <c r="AA25" s="142"/>
      <c r="AB25" s="142"/>
      <c r="AC25" s="142"/>
      <c r="AD25" s="146"/>
      <c r="AE25" s="36"/>
      <c r="AF25" s="36"/>
      <c r="AG25" s="36"/>
      <c r="AH25" s="36"/>
      <c r="AI25" s="244"/>
      <c r="AJ25" s="244"/>
      <c r="AK25" s="244"/>
      <c r="AL25" s="244"/>
      <c r="AM25" s="244"/>
      <c r="AN25" s="244"/>
      <c r="AO25" s="36"/>
      <c r="AP25" s="38"/>
      <c r="AQ25" s="38"/>
      <c r="AR25" s="38"/>
      <c r="AS25" s="38"/>
    </row>
    <row r="26" ht="19.5" customHeight="1">
      <c r="A26" s="245" t="s">
        <v>186</v>
      </c>
      <c r="B26" s="103"/>
      <c r="C26" s="104"/>
      <c r="D26" s="246">
        <f>C17*3</f>
        <v>132</v>
      </c>
      <c r="E26" s="247">
        <f>IF(INT(G21*0.6)&lt;1, 1, INT(G21*0.6))</f>
        <v>3</v>
      </c>
      <c r="F26" s="104"/>
      <c r="G26" s="234">
        <f>IF(INT(G20)+3-2&lt;1,1,INT(G20)+3-2)</f>
        <v>7</v>
      </c>
      <c r="H26" s="95"/>
      <c r="I26" s="90"/>
      <c r="J26" s="212" t="s">
        <v>187</v>
      </c>
      <c r="K26" s="81"/>
      <c r="L26" s="90"/>
      <c r="M26" s="91" t="s">
        <v>188</v>
      </c>
      <c r="N26" s="92"/>
      <c r="O26" s="92"/>
      <c r="P26" s="92"/>
      <c r="Q26" s="92"/>
      <c r="R26" s="93"/>
      <c r="S26" s="85"/>
      <c r="T26" s="94">
        <v>3.0</v>
      </c>
      <c r="U26" s="95"/>
      <c r="V26" s="36"/>
      <c r="W26" s="248" t="s">
        <v>189</v>
      </c>
      <c r="X26" s="128"/>
      <c r="Y26" s="249" t="s">
        <v>190</v>
      </c>
      <c r="Z26" s="128"/>
      <c r="AA26" s="250" t="s">
        <v>191</v>
      </c>
      <c r="AB26" s="251"/>
      <c r="AC26" s="36"/>
      <c r="AD26" s="226"/>
      <c r="AE26" s="36"/>
      <c r="AF26" s="36"/>
      <c r="AG26" s="36"/>
      <c r="AH26" s="36"/>
      <c r="AI26" s="244"/>
      <c r="AJ26" s="244"/>
      <c r="AK26" s="244"/>
      <c r="AL26" s="244"/>
      <c r="AM26" s="244"/>
      <c r="AN26" s="244"/>
      <c r="AO26" s="36"/>
      <c r="AP26" s="38"/>
      <c r="AQ26" s="38"/>
      <c r="AR26" s="38"/>
      <c r="AS26" s="38"/>
    </row>
    <row r="27" ht="19.5" customHeight="1">
      <c r="A27" s="238" t="s">
        <v>192</v>
      </c>
      <c r="B27" s="103"/>
      <c r="C27" s="104"/>
      <c r="D27" s="239">
        <f>C17*6</f>
        <v>264</v>
      </c>
      <c r="E27" s="240">
        <f>IF(INT(G21*0.4)&lt;1, 1, INT(G21*0.4))</f>
        <v>2</v>
      </c>
      <c r="F27" s="104"/>
      <c r="G27" s="240">
        <f>IF(INT(G20)+3-3&lt;1,1,INT(G20)+3-3)</f>
        <v>6</v>
      </c>
      <c r="H27" s="106"/>
      <c r="I27" s="90"/>
      <c r="J27" s="235">
        <f>(Y21)</f>
        <v>16</v>
      </c>
      <c r="K27" s="219"/>
      <c r="L27" s="90"/>
      <c r="M27" s="91"/>
      <c r="N27" s="92"/>
      <c r="O27" s="92"/>
      <c r="P27" s="92"/>
      <c r="Q27" s="92"/>
      <c r="R27" s="93"/>
      <c r="S27" s="85"/>
      <c r="T27" s="94"/>
      <c r="U27" s="95"/>
      <c r="V27" s="36"/>
      <c r="W27" s="252">
        <f>(F88)</f>
        <v>6</v>
      </c>
      <c r="X27" s="71"/>
      <c r="Y27" s="253">
        <f>(F89)</f>
        <v>6</v>
      </c>
      <c r="Z27" s="71"/>
      <c r="AA27" s="254" t="str">
        <f>(F90)</f>
        <v/>
      </c>
      <c r="AB27" s="255"/>
      <c r="AC27" s="37"/>
      <c r="AD27" s="226"/>
      <c r="AE27" s="36"/>
      <c r="AF27" s="36"/>
      <c r="AG27" s="36"/>
      <c r="AH27" s="36"/>
      <c r="AI27" s="85"/>
      <c r="AJ27" s="85"/>
      <c r="AK27" s="85"/>
      <c r="AL27" s="85"/>
      <c r="AM27" s="85"/>
      <c r="AN27" s="85"/>
      <c r="AO27" s="36"/>
      <c r="AP27" s="38"/>
      <c r="AQ27" s="38"/>
      <c r="AR27" s="38"/>
      <c r="AS27" s="38"/>
    </row>
    <row r="28" ht="19.5" customHeight="1">
      <c r="A28" s="256" t="s">
        <v>193</v>
      </c>
      <c r="B28" s="122"/>
      <c r="C28" s="60"/>
      <c r="D28" s="257">
        <f>C17*10</f>
        <v>440</v>
      </c>
      <c r="E28" s="258">
        <f>IF(INT(G21*0.2)&lt;1, 1, INT(G21*0.2))</f>
        <v>1</v>
      </c>
      <c r="F28" s="60"/>
      <c r="G28" s="259">
        <f>IF(INT(G20)+3-4&lt;1,1,INT(G20)+3-4)</f>
        <v>5</v>
      </c>
      <c r="H28" s="195"/>
      <c r="I28" s="260"/>
      <c r="J28" s="87"/>
      <c r="K28" s="89"/>
      <c r="L28" s="260"/>
      <c r="M28" s="261"/>
      <c r="N28" s="122"/>
      <c r="O28" s="122"/>
      <c r="P28" s="122"/>
      <c r="Q28" s="122"/>
      <c r="R28" s="60"/>
      <c r="S28" s="262"/>
      <c r="T28" s="263"/>
      <c r="U28" s="195"/>
      <c r="V28" s="36"/>
      <c r="W28" s="87"/>
      <c r="X28" s="89"/>
      <c r="Y28" s="87"/>
      <c r="Z28" s="89"/>
      <c r="AA28" s="264"/>
      <c r="AB28" s="265"/>
      <c r="AC28" s="37"/>
      <c r="AD28" s="226"/>
      <c r="AE28" s="266"/>
      <c r="AF28" s="36"/>
      <c r="AG28" s="36"/>
      <c r="AH28" s="36"/>
      <c r="AI28" s="244"/>
      <c r="AJ28" s="244"/>
      <c r="AK28" s="244"/>
      <c r="AL28" s="244"/>
      <c r="AM28" s="244"/>
      <c r="AN28" s="244"/>
      <c r="AO28" s="36"/>
      <c r="AP28" s="38"/>
      <c r="AQ28" s="38"/>
      <c r="AR28" s="38"/>
      <c r="AS28" s="38"/>
    </row>
    <row r="29" ht="12.0" customHeight="1">
      <c r="A29" s="85"/>
      <c r="B29" s="85"/>
      <c r="C29" s="85"/>
      <c r="D29" s="85"/>
      <c r="E29" s="85"/>
      <c r="F29" s="85"/>
      <c r="G29" s="85"/>
      <c r="H29" s="85"/>
      <c r="I29" s="85"/>
      <c r="J29" s="85"/>
      <c r="K29" s="85"/>
      <c r="L29" s="85"/>
      <c r="M29" s="267" t="s">
        <v>194</v>
      </c>
      <c r="N29" s="85"/>
      <c r="O29" s="85"/>
      <c r="P29" s="85"/>
      <c r="Q29" s="85"/>
      <c r="R29" s="85"/>
      <c r="S29" s="85"/>
      <c r="T29" s="85"/>
      <c r="U29" s="85"/>
      <c r="V29" s="36"/>
      <c r="W29" s="268" t="s">
        <v>195</v>
      </c>
      <c r="X29" s="135"/>
      <c r="Y29" s="133" t="s">
        <v>196</v>
      </c>
      <c r="Z29" s="135"/>
      <c r="AA29" s="269" t="s">
        <v>197</v>
      </c>
      <c r="AB29" s="152"/>
      <c r="AC29" s="36"/>
      <c r="AD29" s="226"/>
      <c r="AE29" s="36"/>
      <c r="AF29" s="73"/>
      <c r="AG29" s="73"/>
      <c r="AH29" s="73"/>
      <c r="AI29" s="270"/>
      <c r="AJ29" s="270"/>
      <c r="AK29" s="270"/>
      <c r="AL29" s="270"/>
      <c r="AM29" s="270"/>
      <c r="AN29" s="244"/>
      <c r="AO29" s="73"/>
      <c r="AP29" s="38"/>
      <c r="AQ29" s="38"/>
      <c r="AR29" s="38"/>
      <c r="AS29" s="38"/>
    </row>
    <row r="30" ht="19.5" customHeight="1">
      <c r="A30" s="271" t="s">
        <v>198</v>
      </c>
      <c r="B30" s="75"/>
      <c r="C30" s="75"/>
      <c r="D30" s="75"/>
      <c r="E30" s="75"/>
      <c r="F30" s="75"/>
      <c r="G30" s="75"/>
      <c r="H30" s="77"/>
      <c r="I30" s="78"/>
      <c r="J30" s="80" t="s">
        <v>110</v>
      </c>
      <c r="K30" s="81"/>
      <c r="L30" s="36"/>
      <c r="M30" s="272" t="s">
        <v>199</v>
      </c>
      <c r="N30" s="273" t="s">
        <v>200</v>
      </c>
      <c r="O30" s="273" t="s">
        <v>201</v>
      </c>
      <c r="P30" s="273" t="s">
        <v>4</v>
      </c>
      <c r="Q30" s="274" t="s">
        <v>202</v>
      </c>
      <c r="R30" s="274" t="s">
        <v>203</v>
      </c>
      <c r="S30" s="273"/>
      <c r="T30" s="80" t="s">
        <v>110</v>
      </c>
      <c r="U30" s="81"/>
      <c r="V30" s="36"/>
      <c r="W30" s="253">
        <f>(F91)</f>
        <v>6</v>
      </c>
      <c r="X30" s="71"/>
      <c r="Y30" s="252">
        <f>(F92)</f>
        <v>6</v>
      </c>
      <c r="Z30" s="71"/>
      <c r="AA30" s="253" t="str">
        <f>(F93)</f>
        <v/>
      </c>
      <c r="AB30" s="71"/>
      <c r="AC30" s="36"/>
      <c r="AD30" s="226"/>
      <c r="AE30" s="275"/>
      <c r="AF30" s="36"/>
      <c r="AG30" s="36"/>
      <c r="AH30" s="36"/>
      <c r="AI30" s="85"/>
      <c r="AJ30" s="85"/>
      <c r="AK30" s="85"/>
      <c r="AL30" s="85"/>
      <c r="AM30" s="85"/>
      <c r="AN30" s="85"/>
      <c r="AO30" s="36"/>
      <c r="AP30" s="38"/>
      <c r="AQ30" s="38"/>
      <c r="AR30" s="38"/>
      <c r="AS30" s="38"/>
    </row>
    <row r="31" ht="15.0" customHeight="1">
      <c r="A31" s="276" t="s">
        <v>204</v>
      </c>
      <c r="B31" s="103"/>
      <c r="C31" s="103"/>
      <c r="D31" s="103"/>
      <c r="E31" s="103"/>
      <c r="F31" s="103"/>
      <c r="G31" s="103"/>
      <c r="H31" s="104"/>
      <c r="I31" s="36"/>
      <c r="J31" s="94">
        <v>40.0</v>
      </c>
      <c r="K31" s="95"/>
      <c r="L31" s="36"/>
      <c r="M31" s="277" t="s">
        <v>205</v>
      </c>
      <c r="N31" s="278" t="s">
        <v>8</v>
      </c>
      <c r="O31" s="279" t="s">
        <v>90</v>
      </c>
      <c r="P31" s="279">
        <v>-1.0</v>
      </c>
      <c r="Q31" s="279">
        <v>1.0</v>
      </c>
      <c r="R31" s="280">
        <f t="shared" ref="R31:R58" si="2">IF(O31="iq",$E$6,IF(O31="DX",$C$6,IF(O31="지각력",$E$10,IF(O31="의지력",$C$10,IF(O31="HT",$G$6,0)))))+P31+Q31</f>
        <v>13</v>
      </c>
      <c r="S31" s="36"/>
      <c r="T31" s="281">
        <f>IF(N31 = "쉬움", VLOOKUP(P31,'참조 테이블'!$F$1:$J$105,2,FALSE), IF(N31 = "보통", VLOOKUP(P31, '참조 테이블'!$F$1:$J$105, 3, FALSE), IF(N31 = "어려움", VLOOKUP(P31, '참조 테이블'!$F$1:$J$105, 4, FALSE), IF(N31 = "매우 어려움", VLOOKUP(P31, '참조 테이블'!$F$1:$J$105, 5, FALSE), IF(N31 = "종합기능", VLOOKUP(P31, '참조 테이블'!$F$1:$K$105, 6, FALSE), 0)))))</f>
        <v>4</v>
      </c>
      <c r="U31" s="219"/>
      <c r="V31" s="36"/>
      <c r="W31" s="87"/>
      <c r="X31" s="89"/>
      <c r="Y31" s="87"/>
      <c r="Z31" s="89"/>
      <c r="AA31" s="87"/>
      <c r="AB31" s="89"/>
      <c r="AC31" s="36"/>
      <c r="AD31" s="226"/>
      <c r="AE31" s="275"/>
      <c r="AF31" s="36"/>
      <c r="AG31" s="36"/>
      <c r="AH31" s="36"/>
      <c r="AI31" s="244"/>
      <c r="AJ31" s="244"/>
      <c r="AK31" s="244"/>
      <c r="AL31" s="244"/>
      <c r="AM31" s="244"/>
      <c r="AN31" s="244"/>
      <c r="AO31" s="36"/>
      <c r="AP31" s="38"/>
      <c r="AQ31" s="38"/>
      <c r="AR31" s="38"/>
      <c r="AS31" s="38"/>
    </row>
    <row r="32" ht="15.0" customHeight="1">
      <c r="A32" s="276" t="s">
        <v>206</v>
      </c>
      <c r="B32" s="103"/>
      <c r="C32" s="103"/>
      <c r="D32" s="103"/>
      <c r="E32" s="103"/>
      <c r="F32" s="103"/>
      <c r="G32" s="103"/>
      <c r="H32" s="104"/>
      <c r="I32" s="282"/>
      <c r="J32" s="94">
        <f>sum(AF55:AG63)</f>
        <v>30</v>
      </c>
      <c r="K32" s="95"/>
      <c r="L32" s="36"/>
      <c r="M32" s="283" t="s">
        <v>207</v>
      </c>
      <c r="N32" s="284" t="s">
        <v>8</v>
      </c>
      <c r="O32" s="285" t="s">
        <v>131</v>
      </c>
      <c r="P32" s="286">
        <v>0.0</v>
      </c>
      <c r="Q32" s="285">
        <v>1.0</v>
      </c>
      <c r="R32" s="280">
        <f t="shared" si="2"/>
        <v>15</v>
      </c>
      <c r="S32" s="36"/>
      <c r="T32" s="281">
        <f>IF(N32 = "쉬움", VLOOKUP(P32,'참조 테이블'!$F$1:$J$105,2,FALSE), IF(N32 = "보통", VLOOKUP(P32, '참조 테이블'!$F$1:$J$105, 3, FALSE), IF(N32 = "어려움", VLOOKUP(P32, '참조 테이블'!$F$1:$J$105, 4, FALSE), IF(N32 = "매우 어려움", VLOOKUP(P32, '참조 테이블'!$F$1:$J$105, 5, FALSE), IF(N32 = "종합기능", VLOOKUP(P32, '참조 테이블'!$F$1:$K$105, 6, FALSE), 0)))))</f>
        <v>8</v>
      </c>
      <c r="U32" s="219"/>
      <c r="V32" s="37"/>
      <c r="W32" s="268" t="s">
        <v>208</v>
      </c>
      <c r="X32" s="135"/>
      <c r="Y32" s="133" t="s">
        <v>209</v>
      </c>
      <c r="Z32" s="135"/>
      <c r="AA32" s="133" t="s">
        <v>210</v>
      </c>
      <c r="AB32" s="135"/>
      <c r="AC32" s="287" t="s">
        <v>211</v>
      </c>
      <c r="AD32" s="125"/>
      <c r="AE32" s="275"/>
      <c r="AF32" s="36"/>
      <c r="AG32" s="36"/>
      <c r="AH32" s="36"/>
      <c r="AI32" s="244"/>
      <c r="AJ32" s="244"/>
      <c r="AK32" s="244"/>
      <c r="AL32" s="244"/>
      <c r="AM32" s="244"/>
      <c r="AN32" s="244"/>
      <c r="AO32" s="36"/>
      <c r="AP32" s="38"/>
      <c r="AQ32" s="38"/>
      <c r="AR32" s="38"/>
      <c r="AS32" s="38"/>
    </row>
    <row r="33" ht="15.0" customHeight="1">
      <c r="A33" s="276" t="s">
        <v>212</v>
      </c>
      <c r="B33" s="103"/>
      <c r="C33" s="103"/>
      <c r="D33" s="103"/>
      <c r="E33" s="103"/>
      <c r="F33" s="103"/>
      <c r="G33" s="103"/>
      <c r="H33" s="104"/>
      <c r="J33" s="288">
        <v>20.0</v>
      </c>
      <c r="K33" s="219"/>
      <c r="L33" s="36"/>
      <c r="M33" s="283" t="s">
        <v>213</v>
      </c>
      <c r="N33" s="284" t="s">
        <v>6</v>
      </c>
      <c r="O33" s="285" t="s">
        <v>91</v>
      </c>
      <c r="P33" s="279">
        <v>2.0</v>
      </c>
      <c r="Q33" s="285">
        <v>0.0</v>
      </c>
      <c r="R33" s="280">
        <f t="shared" si="2"/>
        <v>12</v>
      </c>
      <c r="S33" s="36"/>
      <c r="T33" s="281">
        <f>IF(N33 = "쉬움", VLOOKUP(P33,'참조 테이블'!$F$1:$J$105,2,FALSE), IF(N33 = "보통", VLOOKUP(P33, '참조 테이블'!$F$1:$J$105, 3, FALSE), IF(N33 = "어려움", VLOOKUP(P33, '참조 테이블'!$F$1:$J$105, 4, FALSE), IF(N33 = "매우 어려움", VLOOKUP(P33, '참조 테이블'!$F$1:$J$105, 5, FALSE), IF(N33 = "종합기능", VLOOKUP(P33, '참조 테이블'!$F$1:$K$105, 6, FALSE), 0)))))</f>
        <v>8</v>
      </c>
      <c r="U33" s="219"/>
      <c r="V33" s="37"/>
      <c r="W33" s="252">
        <f>(F94)</f>
        <v>6</v>
      </c>
      <c r="X33" s="71"/>
      <c r="Y33" s="253">
        <f>(F96)</f>
        <v>6</v>
      </c>
      <c r="Z33" s="71"/>
      <c r="AA33" s="252">
        <f>(F95)</f>
        <v>5</v>
      </c>
      <c r="AB33" s="71"/>
      <c r="AC33" s="253">
        <f>(F97)</f>
        <v>4</v>
      </c>
      <c r="AD33" s="71"/>
      <c r="AE33" s="275"/>
      <c r="AF33" s="36"/>
      <c r="AG33" s="36"/>
      <c r="AH33" s="36"/>
      <c r="AI33" s="85"/>
      <c r="AJ33" s="85"/>
      <c r="AK33" s="85"/>
      <c r="AL33" s="85"/>
      <c r="AM33" s="85"/>
      <c r="AN33" s="85"/>
      <c r="AO33" s="36"/>
      <c r="AP33" s="38"/>
      <c r="AQ33" s="38"/>
      <c r="AR33" s="38"/>
      <c r="AS33" s="38"/>
    </row>
    <row r="34" ht="15.0" customHeight="1">
      <c r="A34" s="276" t="s">
        <v>214</v>
      </c>
      <c r="B34" s="103"/>
      <c r="C34" s="103"/>
      <c r="D34" s="103"/>
      <c r="E34" s="103"/>
      <c r="F34" s="103"/>
      <c r="G34" s="103"/>
      <c r="H34" s="104"/>
      <c r="J34" s="107">
        <v>15.0</v>
      </c>
      <c r="K34" s="289"/>
      <c r="L34" s="37"/>
      <c r="M34" s="283" t="s">
        <v>215</v>
      </c>
      <c r="N34" s="284" t="s">
        <v>6</v>
      </c>
      <c r="O34" s="285" t="s">
        <v>131</v>
      </c>
      <c r="P34" s="279">
        <v>0.0</v>
      </c>
      <c r="Q34" s="285">
        <v>0.0</v>
      </c>
      <c r="R34" s="280">
        <f t="shared" si="2"/>
        <v>14</v>
      </c>
      <c r="S34" s="36"/>
      <c r="T34" s="281">
        <f>IF(N34 = "쉬움", VLOOKUP(P34,'참조 테이블'!$F$1:$J$105,2,FALSE), IF(N34 = "보통", VLOOKUP(P34, '참조 테이블'!$F$1:$J$105, 3, FALSE), IF(N34 = "어려움", VLOOKUP(P34, '참조 테이블'!$F$1:$J$105, 4, FALSE), IF(N34 = "매우 어려움", VLOOKUP(P34, '참조 테이블'!$F$1:$J$105, 5, FALSE), IF(N34 = "종합기능", VLOOKUP(P34, '참조 테이블'!$F$1:$K$105, 6, FALSE), 0)))))</f>
        <v>2</v>
      </c>
      <c r="U34" s="219"/>
      <c r="V34" s="37"/>
      <c r="W34" s="87"/>
      <c r="X34" s="89"/>
      <c r="Y34" s="87"/>
      <c r="Z34" s="89"/>
      <c r="AA34" s="87"/>
      <c r="AB34" s="89"/>
      <c r="AC34" s="87"/>
      <c r="AD34" s="89"/>
      <c r="AE34" s="275"/>
      <c r="AF34" s="36"/>
      <c r="AG34" s="36"/>
      <c r="AH34" s="36"/>
      <c r="AI34" s="244"/>
      <c r="AJ34" s="244"/>
      <c r="AK34" s="244"/>
      <c r="AL34" s="244"/>
      <c r="AM34" s="244"/>
      <c r="AN34" s="244"/>
      <c r="AO34" s="36"/>
      <c r="AP34" s="38"/>
      <c r="AQ34" s="38"/>
      <c r="AR34" s="38"/>
      <c r="AS34" s="38"/>
    </row>
    <row r="35" ht="15.0" customHeight="1">
      <c r="A35" s="276" t="s">
        <v>216</v>
      </c>
      <c r="B35" s="103"/>
      <c r="C35" s="103"/>
      <c r="D35" s="103"/>
      <c r="E35" s="103"/>
      <c r="F35" s="103"/>
      <c r="G35" s="103"/>
      <c r="H35" s="104"/>
      <c r="J35" s="107">
        <v>10.0</v>
      </c>
      <c r="K35" s="289"/>
      <c r="L35" s="36"/>
      <c r="M35" s="283" t="s">
        <v>217</v>
      </c>
      <c r="N35" s="284" t="s">
        <v>6</v>
      </c>
      <c r="O35" s="285" t="s">
        <v>90</v>
      </c>
      <c r="P35" s="279">
        <v>1.0</v>
      </c>
      <c r="Q35" s="285">
        <v>0.0</v>
      </c>
      <c r="R35" s="280">
        <f t="shared" si="2"/>
        <v>14</v>
      </c>
      <c r="S35" s="36"/>
      <c r="T35" s="281">
        <f>IF(N35 = "쉬움", VLOOKUP(P35,'참조 테이블'!$F$1:$J$105,2,FALSE), IF(N35 = "보통", VLOOKUP(P35, '참조 테이블'!$F$1:$J$105, 3, FALSE), IF(N35 = "어려움", VLOOKUP(P35, '참조 테이블'!$F$1:$J$105, 4, FALSE), IF(N35 = "매우 어려움", VLOOKUP(P35, '참조 테이블'!$F$1:$J$105, 5, FALSE), IF(N35 = "종합기능", VLOOKUP(P35, '참조 테이블'!$F$1:$K$105, 6, FALSE), 0)))))</f>
        <v>4</v>
      </c>
      <c r="U35" s="219"/>
      <c r="V35" s="37"/>
      <c r="W35" s="63" t="s">
        <v>218</v>
      </c>
      <c r="X35" s="290"/>
      <c r="Y35" s="290"/>
      <c r="Z35" s="291"/>
      <c r="AA35" s="291"/>
      <c r="AB35" s="291"/>
      <c r="AC35" s="36"/>
      <c r="AD35" s="36"/>
      <c r="AE35" s="275"/>
      <c r="AF35" s="292"/>
      <c r="AG35" s="293"/>
      <c r="AH35" s="293"/>
      <c r="AI35" s="293"/>
      <c r="AJ35" s="293"/>
      <c r="AK35" s="293"/>
      <c r="AL35" s="293"/>
      <c r="AM35" s="293"/>
      <c r="AN35" s="293"/>
      <c r="AO35" s="293"/>
      <c r="AP35" s="294"/>
      <c r="AQ35" s="294"/>
      <c r="AR35" s="294"/>
      <c r="AS35" s="294"/>
    </row>
    <row r="36" ht="15.0" customHeight="1">
      <c r="A36" s="276" t="s">
        <v>219</v>
      </c>
      <c r="B36" s="103"/>
      <c r="C36" s="103"/>
      <c r="D36" s="103"/>
      <c r="E36" s="103"/>
      <c r="F36" s="103"/>
      <c r="G36" s="103"/>
      <c r="H36" s="104"/>
      <c r="J36" s="94">
        <v>10.0</v>
      </c>
      <c r="K36" s="95"/>
      <c r="L36" s="36"/>
      <c r="M36" s="283" t="s">
        <v>220</v>
      </c>
      <c r="N36" s="284" t="s">
        <v>6</v>
      </c>
      <c r="O36" s="295" t="s">
        <v>91</v>
      </c>
      <c r="P36" s="279">
        <v>1.0</v>
      </c>
      <c r="Q36" s="285">
        <v>2.0</v>
      </c>
      <c r="R36" s="280">
        <f t="shared" si="2"/>
        <v>13</v>
      </c>
      <c r="S36" s="36"/>
      <c r="T36" s="281">
        <f>IF(N36 = "쉬움", VLOOKUP(P36,'참조 테이블'!$F$1:$J$105,2,FALSE), IF(N36 = "보통", VLOOKUP(P36, '참조 테이블'!$F$1:$J$105, 3, FALSE), IF(N36 = "어려움", VLOOKUP(P36, '참조 테이블'!$F$1:$J$105, 4, FALSE), IF(N36 = "매우 어려움", VLOOKUP(P36, '참조 테이블'!$F$1:$J$105, 5, FALSE), IF(N36 = "종합기능", VLOOKUP(P36, '참조 테이블'!$F$1:$K$105, 6, FALSE), 0)))))</f>
        <v>4</v>
      </c>
      <c r="U36" s="219"/>
      <c r="V36" s="37"/>
      <c r="W36" s="296" t="s">
        <v>221</v>
      </c>
      <c r="X36" s="167"/>
      <c r="Y36" s="167"/>
      <c r="Z36" s="167"/>
      <c r="AA36" s="167"/>
      <c r="AB36" s="168"/>
      <c r="AC36" s="36"/>
      <c r="AD36" s="36"/>
      <c r="AE36" s="292"/>
      <c r="AF36" s="297"/>
      <c r="AG36" s="298"/>
      <c r="AH36" s="298"/>
      <c r="AI36" s="299"/>
      <c r="AJ36" s="299"/>
      <c r="AK36" s="299"/>
      <c r="AL36" s="299"/>
      <c r="AM36" s="299"/>
      <c r="AN36" s="299"/>
      <c r="AO36" s="298"/>
      <c r="AP36" s="294"/>
      <c r="AQ36" s="294"/>
      <c r="AR36" s="294"/>
      <c r="AS36" s="294"/>
    </row>
    <row r="37" ht="15.0" customHeight="1">
      <c r="A37" s="276" t="s">
        <v>222</v>
      </c>
      <c r="B37" s="103"/>
      <c r="C37" s="103"/>
      <c r="D37" s="103"/>
      <c r="E37" s="103"/>
      <c r="F37" s="103"/>
      <c r="G37" s="103"/>
      <c r="H37" s="104"/>
      <c r="J37" s="94">
        <v>10.0</v>
      </c>
      <c r="K37" s="95"/>
      <c r="L37" s="36"/>
      <c r="M37" s="283" t="s">
        <v>223</v>
      </c>
      <c r="N37" s="284" t="s">
        <v>5</v>
      </c>
      <c r="O37" s="300" t="s">
        <v>91</v>
      </c>
      <c r="P37" s="285">
        <v>1.0</v>
      </c>
      <c r="Q37" s="285">
        <v>2.0</v>
      </c>
      <c r="R37" s="280">
        <f t="shared" si="2"/>
        <v>13</v>
      </c>
      <c r="S37" s="36"/>
      <c r="T37" s="281">
        <f>IF(N37 = "쉬움", VLOOKUP(P37,'참조 테이블'!$F$1:$J$105,2,FALSE), IF(N37 = "보통", VLOOKUP(P37, '참조 테이블'!$F$1:$J$105, 3, FALSE), IF(N37 = "어려움", VLOOKUP(P37, '참조 테이블'!$F$1:$J$105, 4, FALSE), IF(N37 = "매우 어려움", VLOOKUP(P37, '참조 테이블'!$F$1:$J$105, 5, FALSE), IF(N37 = "종합기능", VLOOKUP(P37, '참조 테이블'!$F$1:$K$105, 6, FALSE), 0)))))</f>
        <v>2</v>
      </c>
      <c r="U37" s="219"/>
      <c r="V37" s="37"/>
      <c r="W37" s="150" t="s">
        <v>224</v>
      </c>
      <c r="X37" s="18"/>
      <c r="Y37" s="97" t="s">
        <v>225</v>
      </c>
      <c r="Z37" s="28"/>
      <c r="AA37" s="28"/>
      <c r="AB37" s="149"/>
      <c r="AC37" s="36"/>
      <c r="AD37" s="36"/>
      <c r="AE37" s="297"/>
      <c r="AF37" s="297"/>
      <c r="AG37" s="298"/>
      <c r="AH37" s="298"/>
      <c r="AI37" s="299"/>
      <c r="AJ37" s="299"/>
      <c r="AK37" s="299"/>
      <c r="AL37" s="299"/>
      <c r="AM37" s="299"/>
      <c r="AN37" s="299"/>
      <c r="AO37" s="298"/>
      <c r="AP37" s="294"/>
      <c r="AQ37" s="294"/>
      <c r="AR37" s="294"/>
      <c r="AS37" s="294"/>
    </row>
    <row r="38" ht="15.0" customHeight="1">
      <c r="A38" s="276" t="s">
        <v>226</v>
      </c>
      <c r="B38" s="103"/>
      <c r="C38" s="103"/>
      <c r="D38" s="103"/>
      <c r="E38" s="103"/>
      <c r="F38" s="103"/>
      <c r="G38" s="103"/>
      <c r="H38" s="104"/>
      <c r="J38" s="94">
        <v>6.0</v>
      </c>
      <c r="K38" s="95"/>
      <c r="L38" s="36"/>
      <c r="M38" s="283" t="s">
        <v>227</v>
      </c>
      <c r="N38" s="284" t="s">
        <v>5</v>
      </c>
      <c r="O38" s="300" t="s">
        <v>91</v>
      </c>
      <c r="P38" s="285">
        <v>1.0</v>
      </c>
      <c r="Q38" s="285">
        <v>2.0</v>
      </c>
      <c r="R38" s="280">
        <f t="shared" si="2"/>
        <v>13</v>
      </c>
      <c r="S38" s="36"/>
      <c r="T38" s="281">
        <f>IF(N38 = "쉬움", VLOOKUP(P38,'참조 테이블'!$F$1:$J$105,2,FALSE), IF(N38 = "보통", VLOOKUP(P38, '참조 테이블'!$F$1:$J$105, 3, FALSE), IF(N38 = "어려움", VLOOKUP(P38, '참조 테이블'!$F$1:$J$105, 4, FALSE), IF(N38 = "매우 어려움", VLOOKUP(P38, '참조 테이블'!$F$1:$J$105, 5, FALSE), IF(N38 = "종합기능", VLOOKUP(P38, '참조 테이블'!$F$1:$K$105, 6, FALSE), 0)))))</f>
        <v>2</v>
      </c>
      <c r="U38" s="219"/>
      <c r="V38" s="37"/>
      <c r="W38" s="301">
        <v>2000.0</v>
      </c>
      <c r="X38" s="302"/>
      <c r="Y38" s="303">
        <f>(W38-U82-U83-U84-U85)</f>
        <v>-57339</v>
      </c>
      <c r="Z38" s="127"/>
      <c r="AA38" s="127"/>
      <c r="AB38" s="195"/>
      <c r="AC38" s="36"/>
      <c r="AD38" s="36"/>
      <c r="AE38" s="297"/>
      <c r="AF38" s="297"/>
      <c r="AG38" s="298"/>
      <c r="AH38" s="298"/>
      <c r="AI38" s="298"/>
      <c r="AJ38" s="298"/>
      <c r="AK38" s="298"/>
      <c r="AL38" s="298"/>
      <c r="AM38" s="298"/>
      <c r="AN38" s="298"/>
      <c r="AO38" s="298"/>
      <c r="AP38" s="294"/>
      <c r="AQ38" s="294"/>
      <c r="AR38" s="294"/>
      <c r="AS38" s="294"/>
    </row>
    <row r="39" ht="15.0" customHeight="1">
      <c r="A39" s="276" t="s">
        <v>228</v>
      </c>
      <c r="B39" s="103"/>
      <c r="C39" s="103"/>
      <c r="D39" s="103"/>
      <c r="E39" s="103"/>
      <c r="F39" s="103"/>
      <c r="G39" s="103"/>
      <c r="H39" s="104"/>
      <c r="J39" s="94">
        <v>5.0</v>
      </c>
      <c r="K39" s="95"/>
      <c r="L39" s="37"/>
      <c r="M39" s="283" t="s">
        <v>229</v>
      </c>
      <c r="N39" s="284" t="s">
        <v>5</v>
      </c>
      <c r="O39" s="285" t="s">
        <v>131</v>
      </c>
      <c r="P39" s="279">
        <v>0.0</v>
      </c>
      <c r="Q39" s="285">
        <v>2.0</v>
      </c>
      <c r="R39" s="280">
        <f t="shared" si="2"/>
        <v>16</v>
      </c>
      <c r="S39" s="36"/>
      <c r="T39" s="281">
        <f>IF(N39 = "쉬움", VLOOKUP(P39,'참조 테이블'!$F$1:$J$105,2,FALSE), IF(N39 = "보통", VLOOKUP(P39, '참조 테이블'!$F$1:$J$105, 3, FALSE), IF(N39 = "어려움", VLOOKUP(P39, '참조 테이블'!$F$1:$J$105, 4, FALSE), IF(N39 = "매우 어려움", VLOOKUP(P39, '참조 테이블'!$F$1:$J$105, 5, FALSE), IF(N39 = "종합기능", VLOOKUP(P39, '참조 테이블'!$F$1:$K$105, 6, FALSE), 0)))))</f>
        <v>1</v>
      </c>
      <c r="U39" s="219"/>
      <c r="V39" s="37"/>
      <c r="W39" s="36"/>
      <c r="X39" s="36"/>
      <c r="Y39" s="36"/>
      <c r="Z39" s="36"/>
      <c r="AA39" s="36"/>
      <c r="AB39" s="36"/>
      <c r="AC39" s="36"/>
      <c r="AD39" s="36"/>
      <c r="AE39" s="297"/>
      <c r="AF39" s="292"/>
      <c r="AG39" s="293"/>
      <c r="AH39" s="293"/>
      <c r="AI39" s="304"/>
      <c r="AJ39" s="304"/>
      <c r="AK39" s="304"/>
      <c r="AL39" s="304"/>
      <c r="AM39" s="304"/>
      <c r="AN39" s="304"/>
      <c r="AO39" s="293"/>
      <c r="AP39" s="304"/>
      <c r="AQ39" s="304"/>
      <c r="AR39" s="304"/>
      <c r="AS39" s="293"/>
    </row>
    <row r="40" ht="15.0" customHeight="1">
      <c r="A40" s="276" t="s">
        <v>230</v>
      </c>
      <c r="B40" s="103"/>
      <c r="C40" s="103"/>
      <c r="D40" s="103"/>
      <c r="E40" s="103"/>
      <c r="F40" s="103"/>
      <c r="G40" s="103"/>
      <c r="H40" s="104"/>
      <c r="J40" s="94">
        <v>4.0</v>
      </c>
      <c r="K40" s="95"/>
      <c r="L40" s="37"/>
      <c r="M40" s="283" t="s">
        <v>231</v>
      </c>
      <c r="N40" s="284" t="s">
        <v>5</v>
      </c>
      <c r="O40" s="285" t="s">
        <v>90</v>
      </c>
      <c r="P40" s="279">
        <v>0.0</v>
      </c>
      <c r="Q40" s="285">
        <v>2.0</v>
      </c>
      <c r="R40" s="280">
        <f t="shared" si="2"/>
        <v>15</v>
      </c>
      <c r="S40" s="36"/>
      <c r="T40" s="281">
        <f>IF(N40 = "쉬움", VLOOKUP(P40,'참조 테이블'!$F$1:$J$105,2,FALSE), IF(N40 = "보통", VLOOKUP(P40, '참조 테이블'!$F$1:$J$105, 3, FALSE), IF(N40 = "어려움", VLOOKUP(P40, '참조 테이블'!$F$1:$J$105, 4, FALSE), IF(N40 = "매우 어려움", VLOOKUP(P40, '참조 테이블'!$F$1:$J$105, 5, FALSE), IF(N40 = "종합기능", VLOOKUP(P40, '참조 테이블'!$F$1:$K$105, 6, FALSE), 0)))))</f>
        <v>1</v>
      </c>
      <c r="U40" s="219"/>
      <c r="V40" s="37"/>
      <c r="W40" s="36"/>
      <c r="X40" s="36"/>
      <c r="Y40" s="36"/>
      <c r="Z40" s="36"/>
      <c r="AA40" s="36"/>
      <c r="AB40" s="36"/>
      <c r="AC40" s="291"/>
      <c r="AD40" s="291"/>
      <c r="AE40" s="36"/>
      <c r="AF40" s="297"/>
      <c r="AG40" s="297"/>
      <c r="AH40" s="298"/>
      <c r="AI40" s="298"/>
      <c r="AJ40" s="299"/>
      <c r="AK40" s="299"/>
      <c r="AL40" s="299"/>
      <c r="AM40" s="299"/>
      <c r="AN40" s="299"/>
      <c r="AO40" s="298"/>
      <c r="AP40" s="299"/>
      <c r="AQ40" s="299"/>
      <c r="AR40" s="299"/>
      <c r="AS40" s="298"/>
    </row>
    <row r="41" ht="15.0" customHeight="1">
      <c r="A41" s="276" t="s">
        <v>232</v>
      </c>
      <c r="B41" s="103"/>
      <c r="C41" s="103"/>
      <c r="D41" s="103"/>
      <c r="E41" s="103"/>
      <c r="F41" s="103"/>
      <c r="G41" s="103"/>
      <c r="H41" s="104"/>
      <c r="I41" s="38"/>
      <c r="J41" s="94">
        <v>1.0</v>
      </c>
      <c r="K41" s="95"/>
      <c r="L41" s="36"/>
      <c r="M41" s="283" t="s">
        <v>233</v>
      </c>
      <c r="N41" s="284" t="s">
        <v>7</v>
      </c>
      <c r="O41" s="300" t="s">
        <v>90</v>
      </c>
      <c r="P41" s="285">
        <v>0.0</v>
      </c>
      <c r="Q41" s="285">
        <v>0.0</v>
      </c>
      <c r="R41" s="280">
        <f t="shared" si="2"/>
        <v>13</v>
      </c>
      <c r="S41" s="36"/>
      <c r="T41" s="281">
        <f>IF(N41 = "쉬움", VLOOKUP(P41,'참조 테이블'!$F$1:$J$105,2,FALSE), IF(N41 = "보통", VLOOKUP(P41, '참조 테이블'!$F$1:$J$105, 3, FALSE), IF(N41 = "어려움", VLOOKUP(P41, '참조 테이블'!$F$1:$J$105, 4, FALSE), IF(N41 = "매우 어려움", VLOOKUP(P41, '참조 테이블'!$F$1:$J$105, 5, FALSE), IF(N41 = "종합기능", VLOOKUP(P41, '참조 테이블'!$F$1:$K$105, 6, FALSE), 0)))))</f>
        <v>4</v>
      </c>
      <c r="U41" s="219"/>
      <c r="V41" s="37"/>
      <c r="W41" s="36"/>
      <c r="X41" s="36"/>
      <c r="Y41" s="36"/>
      <c r="Z41" s="36"/>
      <c r="AA41" s="36"/>
      <c r="AB41" s="36"/>
      <c r="AC41" s="85"/>
      <c r="AD41" s="85"/>
      <c r="AE41" s="36"/>
      <c r="AF41" s="297"/>
      <c r="AG41" s="297"/>
      <c r="AH41" s="298"/>
      <c r="AI41" s="298"/>
      <c r="AJ41" s="298"/>
      <c r="AK41" s="298"/>
      <c r="AL41" s="298"/>
      <c r="AM41" s="298"/>
      <c r="AN41" s="298"/>
      <c r="AO41" s="298"/>
      <c r="AP41" s="298"/>
      <c r="AQ41" s="298"/>
      <c r="AR41" s="298"/>
      <c r="AS41" s="298"/>
    </row>
    <row r="42" ht="15.0" customHeight="1">
      <c r="A42" s="276"/>
      <c r="B42" s="103"/>
      <c r="C42" s="103"/>
      <c r="D42" s="103"/>
      <c r="E42" s="103"/>
      <c r="F42" s="103"/>
      <c r="G42" s="103"/>
      <c r="H42" s="104"/>
      <c r="J42" s="94"/>
      <c r="K42" s="95"/>
      <c r="L42" s="36"/>
      <c r="M42" s="283" t="s">
        <v>234</v>
      </c>
      <c r="N42" s="284" t="s">
        <v>7</v>
      </c>
      <c r="O42" s="285" t="s">
        <v>91</v>
      </c>
      <c r="P42" s="279">
        <v>0.0</v>
      </c>
      <c r="Q42" s="285">
        <v>2.0</v>
      </c>
      <c r="R42" s="280">
        <f t="shared" si="2"/>
        <v>12</v>
      </c>
      <c r="S42" s="36"/>
      <c r="T42" s="281">
        <f>IF(N42 = "쉬움", VLOOKUP(P42,'참조 테이블'!$F$1:$J$105,2,FALSE), IF(N42 = "보통", VLOOKUP(P42, '참조 테이블'!$F$1:$J$105, 3, FALSE), IF(N42 = "어려움", VLOOKUP(P42, '참조 테이블'!$F$1:$J$105, 4, FALSE), IF(N42 = "매우 어려움", VLOOKUP(P42, '참조 테이블'!$F$1:$J$105, 5, FALSE), IF(N42 = "종합기능", VLOOKUP(P42, '참조 테이블'!$F$1:$K$105, 6, FALSE), 0)))))</f>
        <v>4</v>
      </c>
      <c r="U42" s="219"/>
      <c r="V42" s="37"/>
      <c r="W42" s="36"/>
      <c r="X42" s="36"/>
      <c r="Y42" s="36"/>
      <c r="Z42" s="36"/>
      <c r="AA42" s="36"/>
      <c r="AB42" s="36"/>
      <c r="AC42" s="85"/>
      <c r="AD42" s="85"/>
      <c r="AE42" s="305"/>
      <c r="AF42" s="297"/>
      <c r="AG42" s="298"/>
      <c r="AH42" s="298"/>
      <c r="AI42" s="299"/>
      <c r="AJ42" s="299"/>
      <c r="AK42" s="299"/>
      <c r="AL42" s="299"/>
      <c r="AM42" s="299"/>
      <c r="AN42" s="299"/>
      <c r="AO42" s="298"/>
      <c r="AP42" s="299"/>
      <c r="AQ42" s="299"/>
      <c r="AR42" s="299"/>
      <c r="AS42" s="298"/>
    </row>
    <row r="43" ht="15.0" customHeight="1">
      <c r="A43" s="276"/>
      <c r="B43" s="103"/>
      <c r="C43" s="103"/>
      <c r="D43" s="103"/>
      <c r="E43" s="103"/>
      <c r="F43" s="103"/>
      <c r="G43" s="103"/>
      <c r="H43" s="104"/>
      <c r="J43" s="94"/>
      <c r="K43" s="95"/>
      <c r="L43" s="37"/>
      <c r="M43" s="283" t="s">
        <v>235</v>
      </c>
      <c r="N43" s="284" t="s">
        <v>7</v>
      </c>
      <c r="O43" s="285" t="s">
        <v>131</v>
      </c>
      <c r="P43" s="279">
        <v>-2.0</v>
      </c>
      <c r="Q43" s="285">
        <v>2.0</v>
      </c>
      <c r="R43" s="280">
        <f t="shared" si="2"/>
        <v>14</v>
      </c>
      <c r="S43" s="36"/>
      <c r="T43" s="281">
        <f>IF(N43 = "쉬움", VLOOKUP(P43,'참조 테이블'!$F$1:$J$105,2,FALSE), IF(N43 = "보통", VLOOKUP(P43, '참조 테이블'!$F$1:$J$105, 3, FALSE), IF(N43 = "어려움", VLOOKUP(P43, '참조 테이블'!$F$1:$J$105, 4, FALSE), IF(N43 = "매우 어려움", VLOOKUP(P43, '참조 테이블'!$F$1:$J$105, 5, FALSE), IF(N43 = "종합기능", VLOOKUP(P43, '참조 테이블'!$F$1:$K$105, 6, FALSE), 0)))))</f>
        <v>1</v>
      </c>
      <c r="U43" s="219"/>
      <c r="V43" s="37"/>
      <c r="W43" s="73"/>
      <c r="X43" s="73"/>
      <c r="Y43" s="36"/>
      <c r="Z43" s="36"/>
      <c r="AA43" s="36"/>
      <c r="AB43" s="36"/>
      <c r="AC43" s="36"/>
      <c r="AD43" s="36"/>
      <c r="AE43" s="36"/>
      <c r="AF43" s="297"/>
      <c r="AG43" s="298"/>
      <c r="AH43" s="298"/>
      <c r="AI43" s="299"/>
      <c r="AJ43" s="299"/>
      <c r="AK43" s="299"/>
      <c r="AL43" s="299"/>
      <c r="AM43" s="299"/>
      <c r="AN43" s="299"/>
      <c r="AO43" s="298"/>
      <c r="AP43" s="299"/>
      <c r="AQ43" s="299"/>
      <c r="AR43" s="299"/>
      <c r="AS43" s="298"/>
    </row>
    <row r="44" ht="15.0" customHeight="1">
      <c r="A44" s="306" t="s">
        <v>236</v>
      </c>
      <c r="B44" s="307"/>
      <c r="C44" s="307"/>
      <c r="D44" s="307"/>
      <c r="E44" s="307"/>
      <c r="F44" s="307"/>
      <c r="G44" s="307"/>
      <c r="H44" s="179"/>
      <c r="I44" s="154"/>
      <c r="J44" s="308" t="s">
        <v>110</v>
      </c>
      <c r="K44" s="149"/>
      <c r="L44" s="36"/>
      <c r="M44" s="283" t="s">
        <v>237</v>
      </c>
      <c r="N44" s="284" t="s">
        <v>7</v>
      </c>
      <c r="O44" s="285" t="s">
        <v>92</v>
      </c>
      <c r="P44" s="279">
        <v>-1.0</v>
      </c>
      <c r="Q44" s="285">
        <v>2.0</v>
      </c>
      <c r="R44" s="280">
        <f t="shared" si="2"/>
        <v>14</v>
      </c>
      <c r="S44" s="36"/>
      <c r="T44" s="281">
        <f>IF(N44 = "쉬움", VLOOKUP(P44,'참조 테이블'!$F$1:$J$105,2,FALSE), IF(N44 = "보통", VLOOKUP(P44, '참조 테이블'!$F$1:$J$105, 3, FALSE), IF(N44 = "어려움", VLOOKUP(P44, '참조 테이블'!$F$1:$J$105, 4, FALSE), IF(N44 = "매우 어려움", VLOOKUP(P44, '참조 테이블'!$F$1:$J$105, 5, FALSE), IF(N44 = "종합기능", VLOOKUP(P44, '참조 테이블'!$F$1:$K$105, 6, FALSE), 0)))))</f>
        <v>2</v>
      </c>
      <c r="U44" s="219"/>
      <c r="V44" s="309"/>
      <c r="W44" s="83" t="s">
        <v>238</v>
      </c>
      <c r="X44" s="273" t="s">
        <v>200</v>
      </c>
      <c r="Y44" s="273" t="s">
        <v>201</v>
      </c>
      <c r="Z44" s="274" t="s">
        <v>239</v>
      </c>
      <c r="AA44" s="273" t="s">
        <v>4</v>
      </c>
      <c r="AB44" s="310" t="s">
        <v>202</v>
      </c>
      <c r="AC44" s="273" t="s">
        <v>240</v>
      </c>
      <c r="AD44" s="80" t="s">
        <v>110</v>
      </c>
      <c r="AE44" s="81"/>
      <c r="AF44" s="297"/>
      <c r="AG44" s="298"/>
      <c r="AH44" s="298"/>
      <c r="AI44" s="298"/>
      <c r="AJ44" s="298"/>
      <c r="AK44" s="298"/>
      <c r="AL44" s="298"/>
      <c r="AM44" s="298"/>
      <c r="AN44" s="298"/>
      <c r="AO44" s="298"/>
      <c r="AP44" s="298"/>
      <c r="AQ44" s="298"/>
      <c r="AR44" s="298"/>
      <c r="AS44" s="298"/>
    </row>
    <row r="45" ht="15.0" customHeight="1">
      <c r="A45" s="102" t="s">
        <v>241</v>
      </c>
      <c r="B45" s="103"/>
      <c r="C45" s="103"/>
      <c r="D45" s="103"/>
      <c r="E45" s="103"/>
      <c r="F45" s="103"/>
      <c r="G45" s="103"/>
      <c r="H45" s="103"/>
      <c r="I45" s="36"/>
      <c r="J45" s="107">
        <v>20.0</v>
      </c>
      <c r="K45" s="311"/>
      <c r="L45" s="37"/>
      <c r="M45" s="283" t="s">
        <v>242</v>
      </c>
      <c r="N45" s="284" t="s">
        <v>7</v>
      </c>
      <c r="O45" s="285" t="s">
        <v>91</v>
      </c>
      <c r="P45" s="279">
        <v>0.0</v>
      </c>
      <c r="Q45" s="285">
        <v>2.0</v>
      </c>
      <c r="R45" s="280">
        <f t="shared" si="2"/>
        <v>12</v>
      </c>
      <c r="S45" s="36"/>
      <c r="T45" s="281">
        <f>IF(N45 = "쉬움", VLOOKUP(P45,'참조 테이블'!$F$1:$J$105,2,FALSE), IF(N45 = "보통", VLOOKUP(P45, '참조 테이블'!$F$1:$J$105, 3, FALSE), IF(N45 = "어려움", VLOOKUP(P45, '참조 테이블'!$F$1:$J$105, 4, FALSE), IF(N45 = "매우 어려움", VLOOKUP(P45, '참조 테이블'!$F$1:$J$105, 5, FALSE), IF(N45 = "종합기능", VLOOKUP(P45, '참조 테이블'!$F$1:$K$105, 6, FALSE), 0)))))</f>
        <v>4</v>
      </c>
      <c r="U45" s="219"/>
      <c r="V45" s="309"/>
      <c r="W45" s="312" t="s">
        <v>243</v>
      </c>
      <c r="X45" s="279" t="s">
        <v>7</v>
      </c>
      <c r="Y45" s="279" t="s">
        <v>244</v>
      </c>
      <c r="Z45" s="279">
        <v>-5.0</v>
      </c>
      <c r="AA45" s="279">
        <v>4.0</v>
      </c>
      <c r="AB45" s="279">
        <v>1.0</v>
      </c>
      <c r="AC45" s="313">
        <f t="shared" ref="AC45:AC51" si="3">VLOOKUP(Y45,M31:R57,6,FALSE)+Z45+AA45+AB45</f>
        <v>16</v>
      </c>
      <c r="AD45" s="281">
        <f t="shared" ref="AD45:AD51" si="4">IF(X45="보통",AA45,IF(X45="어려움",IF(AA45=0,0,AA45+1),))</f>
        <v>5</v>
      </c>
      <c r="AE45" s="219"/>
      <c r="AF45" s="297"/>
      <c r="AG45" s="298"/>
      <c r="AH45" s="298"/>
      <c r="AI45" s="299"/>
      <c r="AJ45" s="299"/>
      <c r="AK45" s="299"/>
      <c r="AL45" s="299"/>
      <c r="AM45" s="299"/>
      <c r="AN45" s="299"/>
      <c r="AO45" s="298"/>
      <c r="AP45" s="299"/>
      <c r="AQ45" s="299"/>
      <c r="AR45" s="299"/>
      <c r="AS45" s="298"/>
    </row>
    <row r="46" ht="15.0" customHeight="1">
      <c r="A46" s="102" t="s">
        <v>245</v>
      </c>
      <c r="B46" s="103"/>
      <c r="C46" s="103"/>
      <c r="D46" s="103"/>
      <c r="E46" s="103"/>
      <c r="F46" s="103"/>
      <c r="G46" s="103"/>
      <c r="H46" s="103"/>
      <c r="I46" s="36"/>
      <c r="J46" s="107">
        <v>20.0</v>
      </c>
      <c r="K46" s="311"/>
      <c r="L46" s="37"/>
      <c r="M46" s="283" t="s">
        <v>246</v>
      </c>
      <c r="N46" s="284" t="s">
        <v>7</v>
      </c>
      <c r="O46" s="295" t="s">
        <v>92</v>
      </c>
      <c r="P46" s="279">
        <v>-1.0</v>
      </c>
      <c r="Q46" s="285">
        <v>2.0</v>
      </c>
      <c r="R46" s="280">
        <f t="shared" si="2"/>
        <v>14</v>
      </c>
      <c r="S46" s="36"/>
      <c r="T46" s="281">
        <f>IF(N46 = "쉬움", VLOOKUP(P46,'참조 테이블'!$F$1:$J$105,2,FALSE), IF(N46 = "보통", VLOOKUP(P46, '참조 테이블'!$F$1:$J$105, 3, FALSE), IF(N46 = "어려움", VLOOKUP(P46, '참조 테이블'!$F$1:$J$105, 4, FALSE), IF(N46 = "매우 어려움", VLOOKUP(P46, '참조 테이블'!$F$1:$J$105, 5, FALSE), IF(N46 = "종합기능", VLOOKUP(P46, '참조 테이블'!$F$1:$K$105, 6, FALSE), 0)))))</f>
        <v>2</v>
      </c>
      <c r="U46" s="219"/>
      <c r="V46" s="309"/>
      <c r="W46" s="314"/>
      <c r="X46" s="315"/>
      <c r="Y46" s="313"/>
      <c r="Z46" s="313"/>
      <c r="AA46" s="313"/>
      <c r="AB46" s="313"/>
      <c r="AC46" s="313" t="str">
        <f t="shared" si="3"/>
        <v>#N/A</v>
      </c>
      <c r="AD46" s="281" t="str">
        <f t="shared" si="4"/>
        <v/>
      </c>
      <c r="AE46" s="219"/>
      <c r="AF46" s="298"/>
      <c r="AG46" s="298"/>
      <c r="AH46" s="298"/>
      <c r="AI46" s="299"/>
      <c r="AJ46" s="299"/>
      <c r="AK46" s="299"/>
      <c r="AL46" s="299"/>
      <c r="AM46" s="299"/>
      <c r="AN46" s="299"/>
      <c r="AO46" s="298"/>
      <c r="AP46" s="299"/>
      <c r="AQ46" s="299"/>
      <c r="AR46" s="299"/>
      <c r="AS46" s="298"/>
    </row>
    <row r="47" ht="15.0" customHeight="1">
      <c r="A47" s="102" t="s">
        <v>247</v>
      </c>
      <c r="B47" s="103"/>
      <c r="C47" s="103"/>
      <c r="D47" s="103"/>
      <c r="E47" s="103"/>
      <c r="F47" s="103"/>
      <c r="G47" s="103"/>
      <c r="H47" s="104"/>
      <c r="I47" s="36"/>
      <c r="J47" s="107">
        <v>15.0</v>
      </c>
      <c r="K47" s="289"/>
      <c r="L47" s="37"/>
      <c r="M47" s="316" t="s">
        <v>244</v>
      </c>
      <c r="N47" s="284" t="s">
        <v>9</v>
      </c>
      <c r="O47" s="285" t="s">
        <v>90</v>
      </c>
      <c r="P47" s="279">
        <v>-1.0</v>
      </c>
      <c r="Q47" s="285">
        <v>4.0</v>
      </c>
      <c r="R47" s="280">
        <f t="shared" si="2"/>
        <v>16</v>
      </c>
      <c r="S47" s="36"/>
      <c r="T47" s="281">
        <f>IF(N47 = "쉬움", VLOOKUP(P47,'참조 테이블'!$F$1:$J$105,2,FALSE), IF(N47 = "보통", VLOOKUP(P47, '참조 테이블'!$F$1:$J$105, 3, FALSE), IF(N47 = "어려움", VLOOKUP(P47, '참조 테이블'!$F$1:$J$105, 4, FALSE), IF(N47 = "매우 어려움", VLOOKUP(P47, '참조 테이블'!$F$1:$J$105, 5, FALSE), IF(N47 = "종합기능", VLOOKUP(P47, '참조 테이블'!$F$1:$K$105, 6, FALSE), 0)))))</f>
        <v>12</v>
      </c>
      <c r="U47" s="219"/>
      <c r="V47" s="309"/>
      <c r="W47" s="317" t="s">
        <v>248</v>
      </c>
      <c r="X47" s="318"/>
      <c r="Y47" s="313"/>
      <c r="Z47" s="313"/>
      <c r="AA47" s="313"/>
      <c r="AB47" s="313"/>
      <c r="AC47" s="313" t="str">
        <f t="shared" si="3"/>
        <v>#N/A</v>
      </c>
      <c r="AD47" s="281" t="str">
        <f t="shared" si="4"/>
        <v/>
      </c>
      <c r="AE47" s="219"/>
      <c r="AF47" s="298"/>
      <c r="AG47" s="298"/>
      <c r="AH47" s="298"/>
      <c r="AI47" s="298"/>
      <c r="AJ47" s="298"/>
      <c r="AK47" s="298"/>
      <c r="AL47" s="298"/>
      <c r="AM47" s="298"/>
      <c r="AN47" s="298"/>
      <c r="AO47" s="298"/>
      <c r="AP47" s="298"/>
      <c r="AQ47" s="298"/>
      <c r="AR47" s="298"/>
      <c r="AS47" s="298"/>
    </row>
    <row r="48" ht="15.0" customHeight="1">
      <c r="A48" s="102" t="s">
        <v>249</v>
      </c>
      <c r="B48" s="103"/>
      <c r="C48" s="103"/>
      <c r="D48" s="103"/>
      <c r="E48" s="103"/>
      <c r="F48" s="103"/>
      <c r="G48" s="103"/>
      <c r="H48" s="104"/>
      <c r="I48" s="36"/>
      <c r="J48" s="107">
        <v>15.0</v>
      </c>
      <c r="K48" s="289"/>
      <c r="L48" s="36"/>
      <c r="M48" s="283" t="s">
        <v>250</v>
      </c>
      <c r="N48" s="284" t="s">
        <v>9</v>
      </c>
      <c r="O48" s="285" t="s">
        <v>90</v>
      </c>
      <c r="P48" s="279">
        <v>-3.0</v>
      </c>
      <c r="Q48" s="285">
        <v>4.0</v>
      </c>
      <c r="R48" s="280">
        <f t="shared" si="2"/>
        <v>14</v>
      </c>
      <c r="S48" s="36"/>
      <c r="T48" s="281">
        <f>IF(N48 = "쉬움", VLOOKUP(P48,'참조 테이블'!$F$1:$J$105,2,FALSE), IF(N48 = "보통", VLOOKUP(P48, '참조 테이블'!$F$1:$J$105, 3, FALSE), IF(N48 = "어려움", VLOOKUP(P48, '참조 테이블'!$F$1:$J$105, 4, FALSE), IF(N48 = "매우 어려움", VLOOKUP(P48, '참조 테이블'!$F$1:$J$105, 5, FALSE), IF(N48 = "종합기능", VLOOKUP(P48, '참조 테이블'!$F$1:$K$105, 6, FALSE), 0)))))</f>
        <v>3</v>
      </c>
      <c r="U48" s="219"/>
      <c r="V48" s="309"/>
      <c r="W48" s="314" t="s">
        <v>251</v>
      </c>
      <c r="X48" s="315" t="s">
        <v>7</v>
      </c>
      <c r="Y48" s="279" t="s">
        <v>244</v>
      </c>
      <c r="Z48" s="279">
        <v>0.0</v>
      </c>
      <c r="AA48" s="279">
        <v>0.0</v>
      </c>
      <c r="AB48" s="279">
        <v>0.0</v>
      </c>
      <c r="AC48" s="313">
        <f t="shared" si="3"/>
        <v>16</v>
      </c>
      <c r="AD48" s="281">
        <f t="shared" si="4"/>
        <v>0</v>
      </c>
      <c r="AE48" s="219"/>
      <c r="AF48" s="298"/>
      <c r="AG48" s="298"/>
      <c r="AH48" s="298"/>
      <c r="AI48" s="299"/>
      <c r="AJ48" s="299"/>
      <c r="AK48" s="299"/>
      <c r="AL48" s="299"/>
      <c r="AM48" s="299"/>
      <c r="AN48" s="299"/>
      <c r="AO48" s="298"/>
      <c r="AP48" s="299"/>
      <c r="AQ48" s="299"/>
      <c r="AR48" s="299"/>
      <c r="AS48" s="298"/>
    </row>
    <row r="49" ht="15.0" customHeight="1">
      <c r="A49" s="102" t="s">
        <v>252</v>
      </c>
      <c r="B49" s="103"/>
      <c r="C49" s="103"/>
      <c r="D49" s="103"/>
      <c r="E49" s="103"/>
      <c r="F49" s="103"/>
      <c r="G49" s="103"/>
      <c r="H49" s="104"/>
      <c r="I49" s="36"/>
      <c r="J49" s="94">
        <v>8.0</v>
      </c>
      <c r="K49" s="95"/>
      <c r="L49" s="36"/>
      <c r="M49" s="283"/>
      <c r="N49" s="284"/>
      <c r="O49" s="295"/>
      <c r="P49" s="279"/>
      <c r="Q49" s="285"/>
      <c r="R49" s="280">
        <f t="shared" si="2"/>
        <v>0</v>
      </c>
      <c r="S49" s="36"/>
      <c r="T49" s="281">
        <f>IF(N49 = "쉬움", VLOOKUP(P49,'참조 테이블'!$F$1:$J$105,2,FALSE), IF(N49 = "보통", VLOOKUP(P49, '참조 테이블'!$F$1:$J$105, 3, FALSE), IF(N49 = "어려움", VLOOKUP(P49, '참조 테이블'!$F$1:$J$105, 4, FALSE), IF(N49 = "매우 어려움", VLOOKUP(P49, '참조 테이블'!$F$1:$J$105, 5, FALSE), IF(N49 = "종합기능", VLOOKUP(P49, '참조 테이블'!$F$1:$K$105, 6, FALSE), 0)))))</f>
        <v>0</v>
      </c>
      <c r="U49" s="219"/>
      <c r="V49" s="309"/>
      <c r="W49" s="319"/>
      <c r="X49" s="320"/>
      <c r="Y49" s="313"/>
      <c r="Z49" s="313"/>
      <c r="AA49" s="313"/>
      <c r="AB49" s="313"/>
      <c r="AC49" s="313" t="str">
        <f t="shared" si="3"/>
        <v>#N/A</v>
      </c>
      <c r="AD49" s="281" t="str">
        <f t="shared" si="4"/>
        <v/>
      </c>
      <c r="AE49" s="219"/>
      <c r="AF49" s="298"/>
      <c r="AG49" s="298"/>
      <c r="AH49" s="298"/>
      <c r="AI49" s="298"/>
      <c r="AJ49" s="298"/>
      <c r="AK49" s="298"/>
      <c r="AL49" s="298"/>
      <c r="AM49" s="298"/>
      <c r="AN49" s="298"/>
      <c r="AO49" s="298"/>
      <c r="AP49" s="298"/>
      <c r="AQ49" s="298"/>
      <c r="AR49" s="298"/>
      <c r="AS49" s="298"/>
    </row>
    <row r="50" ht="15.0" customHeight="1">
      <c r="A50" s="102" t="s">
        <v>253</v>
      </c>
      <c r="B50" s="103"/>
      <c r="C50" s="103"/>
      <c r="D50" s="103"/>
      <c r="E50" s="103"/>
      <c r="F50" s="103"/>
      <c r="G50" s="103"/>
      <c r="H50" s="104"/>
      <c r="I50" s="36"/>
      <c r="J50" s="94">
        <v>8.0</v>
      </c>
      <c r="K50" s="95"/>
      <c r="L50" s="36"/>
      <c r="M50" s="283"/>
      <c r="N50" s="300"/>
      <c r="O50" s="285"/>
      <c r="P50" s="279"/>
      <c r="Q50" s="285"/>
      <c r="R50" s="280">
        <f t="shared" si="2"/>
        <v>0</v>
      </c>
      <c r="S50" s="36"/>
      <c r="T50" s="281">
        <f>IF(N50 = "쉬움", VLOOKUP(P50,'참조 테이블'!$F$1:$J$105,2,FALSE), IF(N50 = "보통", VLOOKUP(P50, '참조 테이블'!$F$1:$J$105, 3, FALSE), IF(N50 = "어려움", VLOOKUP(P50, '참조 테이블'!$F$1:$J$105, 4, FALSE), IF(N50 = "매우 어려움", VLOOKUP(P50, '참조 테이블'!$F$1:$J$105, 5, FALSE), IF(N50 = "종합기능", VLOOKUP(P50, '참조 테이블'!$F$1:$K$105, 6, FALSE), 0)))))</f>
        <v>0</v>
      </c>
      <c r="U50" s="219"/>
      <c r="V50" s="309"/>
      <c r="W50" s="321"/>
      <c r="X50" s="322"/>
      <c r="Y50" s="313"/>
      <c r="Z50" s="313"/>
      <c r="AA50" s="313"/>
      <c r="AB50" s="313"/>
      <c r="AC50" s="313" t="str">
        <f t="shared" si="3"/>
        <v>#N/A</v>
      </c>
      <c r="AD50" s="281" t="str">
        <f t="shared" si="4"/>
        <v/>
      </c>
      <c r="AE50" s="219"/>
      <c r="AF50" s="298"/>
      <c r="AG50" s="298"/>
      <c r="AH50" s="298"/>
      <c r="AI50" s="299"/>
      <c r="AJ50" s="299"/>
      <c r="AK50" s="299"/>
      <c r="AL50" s="299"/>
      <c r="AM50" s="299"/>
      <c r="AN50" s="299"/>
      <c r="AO50" s="298"/>
      <c r="AP50" s="299"/>
      <c r="AQ50" s="299"/>
      <c r="AR50" s="299"/>
      <c r="AS50" s="298"/>
    </row>
    <row r="51" ht="15.0" customHeight="1">
      <c r="A51" s="102" t="s">
        <v>254</v>
      </c>
      <c r="B51" s="103"/>
      <c r="C51" s="103"/>
      <c r="D51" s="103"/>
      <c r="E51" s="103"/>
      <c r="F51" s="103"/>
      <c r="G51" s="103"/>
      <c r="H51" s="104"/>
      <c r="I51" s="36"/>
      <c r="J51" s="94">
        <v>5.0</v>
      </c>
      <c r="K51" s="95"/>
      <c r="L51" s="36"/>
      <c r="M51" s="283"/>
      <c r="N51" s="284"/>
      <c r="O51" s="285"/>
      <c r="P51" s="323"/>
      <c r="Q51" s="285"/>
      <c r="R51" s="280">
        <f t="shared" si="2"/>
        <v>0</v>
      </c>
      <c r="S51" s="36"/>
      <c r="T51" s="281">
        <f>IF(N51 = "쉬움", VLOOKUP(P51,'참조 테이블'!$F$1:$J$105,2,FALSE), IF(N51 = "보통", VLOOKUP(P51, '참조 테이블'!$F$1:$J$105, 3, FALSE), IF(N51 = "어려움", VLOOKUP(P51, '참조 테이블'!$F$1:$J$105, 4, FALSE), IF(N51 = "매우 어려움", VLOOKUP(P51, '참조 테이블'!$F$1:$J$105, 5, FALSE), IF(N51 = "종합기능", VLOOKUP(P51, '참조 테이블'!$F$1:$K$105, 6, FALSE), 0)))))</f>
        <v>0</v>
      </c>
      <c r="U51" s="219"/>
      <c r="V51" s="309"/>
      <c r="W51" s="248"/>
      <c r="X51" s="324"/>
      <c r="Y51" s="325"/>
      <c r="Z51" s="325"/>
      <c r="AA51" s="325"/>
      <c r="AB51" s="325"/>
      <c r="AC51" s="313" t="str">
        <f t="shared" si="3"/>
        <v>#N/A</v>
      </c>
      <c r="AD51" s="281" t="str">
        <f t="shared" si="4"/>
        <v/>
      </c>
      <c r="AE51" s="219"/>
      <c r="AF51" s="298"/>
      <c r="AG51" s="298"/>
      <c r="AH51" s="298"/>
      <c r="AI51" s="299"/>
      <c r="AJ51" s="299"/>
      <c r="AK51" s="299"/>
      <c r="AL51" s="299"/>
      <c r="AM51" s="299"/>
      <c r="AN51" s="299"/>
      <c r="AO51" s="298"/>
      <c r="AP51" s="299"/>
      <c r="AQ51" s="299"/>
      <c r="AR51" s="299"/>
      <c r="AS51" s="298"/>
    </row>
    <row r="52" ht="15.0" customHeight="1">
      <c r="A52" s="102" t="s">
        <v>255</v>
      </c>
      <c r="B52" s="103"/>
      <c r="C52" s="103"/>
      <c r="D52" s="103"/>
      <c r="E52" s="103"/>
      <c r="F52" s="103"/>
      <c r="G52" s="103"/>
      <c r="H52" s="104"/>
      <c r="I52" s="36"/>
      <c r="J52" s="94">
        <v>5.0</v>
      </c>
      <c r="K52" s="95"/>
      <c r="L52" s="36"/>
      <c r="M52" s="283"/>
      <c r="N52" s="284"/>
      <c r="O52" s="285"/>
      <c r="P52" s="279"/>
      <c r="Q52" s="285"/>
      <c r="R52" s="280">
        <f t="shared" si="2"/>
        <v>0</v>
      </c>
      <c r="S52" s="36"/>
      <c r="T52" s="281">
        <f>IF(N52 = "쉬움", VLOOKUP(P52,'참조 테이블'!$F$1:$J$105,2,FALSE), IF(N52 = "보통", VLOOKUP(P52, '참조 테이블'!$F$1:$J$105, 3, FALSE), IF(N52 = "어려움", VLOOKUP(P52, '참조 테이블'!$F$1:$J$105, 4, FALSE), IF(N52 = "매우 어려움", VLOOKUP(P52, '참조 테이블'!$F$1:$J$105, 5, FALSE), IF(N52 = "종합기능", VLOOKUP(P52, '참조 테이블'!$F$1:$K$105, 6, FALSE), 0)))))</f>
        <v>0</v>
      </c>
      <c r="U52" s="219"/>
      <c r="V52" s="37"/>
      <c r="W52" s="326"/>
      <c r="X52" s="327"/>
      <c r="Y52" s="328"/>
      <c r="Z52" s="179"/>
      <c r="AA52" s="328"/>
      <c r="AB52" s="179"/>
      <c r="AC52" s="328"/>
      <c r="AD52" s="179"/>
      <c r="AE52" s="136"/>
      <c r="AF52" s="297"/>
      <c r="AG52" s="298"/>
      <c r="AH52" s="298"/>
      <c r="AI52" s="298"/>
      <c r="AJ52" s="298"/>
      <c r="AK52" s="298"/>
      <c r="AL52" s="298"/>
      <c r="AM52" s="298"/>
      <c r="AN52" s="298"/>
      <c r="AO52" s="298"/>
      <c r="AP52" s="298"/>
      <c r="AQ52" s="298"/>
      <c r="AR52" s="298"/>
      <c r="AS52" s="298"/>
    </row>
    <row r="53" ht="15.0" customHeight="1">
      <c r="A53" s="102" t="s">
        <v>256</v>
      </c>
      <c r="B53" s="103"/>
      <c r="C53" s="103"/>
      <c r="D53" s="103"/>
      <c r="E53" s="103"/>
      <c r="F53" s="103"/>
      <c r="G53" s="103"/>
      <c r="H53" s="104"/>
      <c r="I53" s="36"/>
      <c r="J53" s="94">
        <v>5.0</v>
      </c>
      <c r="K53" s="95"/>
      <c r="L53" s="36"/>
      <c r="M53" s="283"/>
      <c r="N53" s="284"/>
      <c r="O53" s="285"/>
      <c r="P53" s="279"/>
      <c r="Q53" s="285"/>
      <c r="R53" s="280">
        <f t="shared" si="2"/>
        <v>0</v>
      </c>
      <c r="S53" s="36"/>
      <c r="T53" s="281">
        <f>IF(N53 = "쉬움", VLOOKUP(P53,'참조 테이블'!$F$1:$J$105,2,FALSE), IF(N53 = "보통", VLOOKUP(P53, '참조 테이블'!$F$1:$J$105, 3, FALSE), IF(N53 = "어려움", VLOOKUP(P53, '참조 테이블'!$F$1:$J$105, 4, FALSE), IF(N53 = "매우 어려움", VLOOKUP(P53, '참조 테이블'!$F$1:$J$105, 5, FALSE), IF(N53 = "종합기능", VLOOKUP(P53, '참조 테이블'!$F$1:$K$105, 6, FALSE), 0)))))</f>
        <v>0</v>
      </c>
      <c r="U53" s="219"/>
      <c r="V53" s="37"/>
      <c r="W53" s="329"/>
      <c r="X53" s="139"/>
      <c r="Y53" s="329"/>
      <c r="Z53" s="139"/>
      <c r="AA53" s="329"/>
      <c r="AB53" s="139"/>
      <c r="AC53" s="329"/>
      <c r="AD53" s="139"/>
      <c r="AE53" s="73"/>
      <c r="AF53" s="330"/>
      <c r="AG53" s="298"/>
      <c r="AH53" s="298"/>
      <c r="AI53" s="299"/>
      <c r="AJ53" s="299"/>
      <c r="AK53" s="299"/>
      <c r="AL53" s="299"/>
      <c r="AM53" s="299"/>
      <c r="AN53" s="299"/>
      <c r="AO53" s="298"/>
      <c r="AP53" s="299"/>
      <c r="AQ53" s="299"/>
      <c r="AR53" s="299"/>
      <c r="AS53" s="298"/>
    </row>
    <row r="54" ht="15.0" customHeight="1">
      <c r="A54" s="102" t="s">
        <v>257</v>
      </c>
      <c r="B54" s="103"/>
      <c r="C54" s="103"/>
      <c r="D54" s="103"/>
      <c r="E54" s="103"/>
      <c r="F54" s="103"/>
      <c r="G54" s="103"/>
      <c r="H54" s="104"/>
      <c r="I54" s="36"/>
      <c r="J54" s="94">
        <v>1.0</v>
      </c>
      <c r="K54" s="95"/>
      <c r="L54" s="36"/>
      <c r="M54" s="283"/>
      <c r="N54" s="284"/>
      <c r="O54" s="285"/>
      <c r="P54" s="313"/>
      <c r="Q54" s="331"/>
      <c r="R54" s="280">
        <f t="shared" si="2"/>
        <v>0</v>
      </c>
      <c r="S54" s="36"/>
      <c r="T54" s="281">
        <f>IF(N54 = "쉬움", VLOOKUP(P54,'참조 테이블'!$F$1:$J$105,2,FALSE), IF(N54 = "보통", VLOOKUP(P54, '참조 테이블'!$F$1:$J$105, 3, FALSE), IF(N54 = "어려움", VLOOKUP(P54, '참조 테이블'!$F$1:$J$105, 4, FALSE), IF(N54 = "매우 어려움", VLOOKUP(P54, '참조 테이블'!$F$1:$J$105, 5, FALSE), IF(N54 = "종합기능", VLOOKUP(P54, '참조 테이블'!$F$1:$K$105, 6, FALSE), 0)))))</f>
        <v>0</v>
      </c>
      <c r="U54" s="219"/>
      <c r="V54" s="37"/>
      <c r="W54" s="332" t="s">
        <v>258</v>
      </c>
      <c r="X54" s="75"/>
      <c r="Y54" s="75"/>
      <c r="Z54" s="75"/>
      <c r="AA54" s="75"/>
      <c r="AB54" s="75"/>
      <c r="AC54" s="75"/>
      <c r="AD54" s="75"/>
      <c r="AE54" s="78"/>
      <c r="AF54" s="80" t="s">
        <v>110</v>
      </c>
      <c r="AG54" s="81"/>
      <c r="AJ54" s="244"/>
      <c r="AK54" s="244"/>
      <c r="AL54" s="244"/>
      <c r="AM54" s="36"/>
      <c r="AN54" s="36"/>
      <c r="AO54" s="36"/>
      <c r="AP54" s="38"/>
      <c r="AQ54" s="38"/>
      <c r="AR54" s="38"/>
      <c r="AS54" s="38"/>
    </row>
    <row r="55" ht="15.0" customHeight="1">
      <c r="A55" s="102" t="s">
        <v>259</v>
      </c>
      <c r="B55" s="103"/>
      <c r="C55" s="103"/>
      <c r="D55" s="103"/>
      <c r="E55" s="103"/>
      <c r="F55" s="103"/>
      <c r="G55" s="103"/>
      <c r="H55" s="104"/>
      <c r="I55" s="36"/>
      <c r="J55" s="94">
        <v>1.0</v>
      </c>
      <c r="K55" s="95"/>
      <c r="L55" s="36"/>
      <c r="M55" s="333"/>
      <c r="N55" s="334"/>
      <c r="O55" s="331"/>
      <c r="P55" s="313"/>
      <c r="Q55" s="331"/>
      <c r="R55" s="280">
        <f t="shared" si="2"/>
        <v>0</v>
      </c>
      <c r="S55" s="36"/>
      <c r="T55" s="281">
        <f>IF(N55 = "쉬움", VLOOKUP(P55,'참조 테이블'!$F$1:$J$105,2,FALSE), IF(N55 = "보통", VLOOKUP(P55, '참조 테이블'!$F$1:$J$105, 3, FALSE), IF(N55 = "어려움", VLOOKUP(P55, '참조 테이블'!$F$1:$J$105, 4, FALSE), IF(N55 = "매우 어려움", VLOOKUP(P55, '참조 테이블'!$F$1:$J$105, 5, FALSE), IF(N55 = "종합기능", VLOOKUP(P55, '참조 테이블'!$F$1:$K$105, 6, FALSE), 0)))))</f>
        <v>0</v>
      </c>
      <c r="U55" s="219"/>
      <c r="V55" s="37"/>
      <c r="W55" s="335" t="s">
        <v>260</v>
      </c>
      <c r="X55" s="311"/>
      <c r="Y55" s="311"/>
      <c r="Z55" s="311"/>
      <c r="AA55" s="311"/>
      <c r="AB55" s="311"/>
      <c r="AC55" s="311"/>
      <c r="AD55" s="311"/>
      <c r="AE55" s="36"/>
      <c r="AF55" s="94">
        <v>10.0</v>
      </c>
      <c r="AG55" s="95"/>
      <c r="AJ55" s="244"/>
      <c r="AK55" s="244"/>
      <c r="AL55" s="244"/>
      <c r="AM55" s="36"/>
      <c r="AN55" s="37"/>
      <c r="AO55" s="36"/>
      <c r="AP55" s="38"/>
      <c r="AQ55" s="38"/>
      <c r="AR55" s="38"/>
      <c r="AS55" s="38"/>
    </row>
    <row r="56" ht="15.0" customHeight="1">
      <c r="A56" s="113"/>
      <c r="B56" s="103"/>
      <c r="C56" s="103"/>
      <c r="D56" s="103"/>
      <c r="E56" s="103"/>
      <c r="F56" s="103"/>
      <c r="G56" s="103"/>
      <c r="H56" s="104"/>
      <c r="I56" s="36"/>
      <c r="J56" s="336"/>
      <c r="K56" s="95"/>
      <c r="L56" s="36"/>
      <c r="M56" s="333"/>
      <c r="N56" s="334"/>
      <c r="O56" s="331"/>
      <c r="P56" s="313"/>
      <c r="Q56" s="331"/>
      <c r="R56" s="280">
        <f t="shared" si="2"/>
        <v>0</v>
      </c>
      <c r="S56" s="36"/>
      <c r="T56" s="281">
        <f>IF(N56 = "쉬움", VLOOKUP(P56,'참조 테이블'!$F$1:$J$105,2,FALSE), IF(N56 = "보통", VLOOKUP(P56, '참조 테이블'!$F$1:$J$105, 3, FALSE), IF(N56 = "어려움", VLOOKUP(P56, '참조 테이블'!$F$1:$J$105, 4, FALSE), IF(N56 = "매우 어려움", VLOOKUP(P56, '참조 테이블'!$F$1:$J$105, 5, FALSE), IF(N56 = "종합기능", VLOOKUP(P56, '참조 테이블'!$F$1:$K$105, 6, FALSE), 0)))))</f>
        <v>0</v>
      </c>
      <c r="U56" s="219"/>
      <c r="V56" s="37"/>
      <c r="W56" s="276" t="s">
        <v>261</v>
      </c>
      <c r="X56" s="103"/>
      <c r="Y56" s="103"/>
      <c r="Z56" s="103"/>
      <c r="AA56" s="103"/>
      <c r="AB56" s="103"/>
      <c r="AC56" s="103"/>
      <c r="AD56" s="103"/>
      <c r="AE56" s="282"/>
      <c r="AF56" s="94">
        <v>10.0</v>
      </c>
      <c r="AG56" s="95"/>
      <c r="AJ56" s="85"/>
      <c r="AK56" s="85"/>
      <c r="AL56" s="85"/>
      <c r="AM56" s="36"/>
      <c r="AN56" s="37"/>
      <c r="AO56" s="36"/>
      <c r="AP56" s="38"/>
      <c r="AQ56" s="38"/>
      <c r="AR56" s="38"/>
      <c r="AS56" s="38"/>
    </row>
    <row r="57" ht="15.0" customHeight="1">
      <c r="A57" s="113"/>
      <c r="B57" s="103"/>
      <c r="C57" s="103"/>
      <c r="D57" s="103"/>
      <c r="E57" s="103"/>
      <c r="F57" s="103"/>
      <c r="G57" s="103"/>
      <c r="H57" s="104"/>
      <c r="I57" s="36"/>
      <c r="J57" s="336"/>
      <c r="K57" s="95"/>
      <c r="L57" s="36"/>
      <c r="M57" s="333"/>
      <c r="N57" s="334"/>
      <c r="O57" s="331"/>
      <c r="P57" s="313"/>
      <c r="Q57" s="331"/>
      <c r="R57" s="280">
        <f t="shared" si="2"/>
        <v>0</v>
      </c>
      <c r="S57" s="36"/>
      <c r="T57" s="281">
        <f>IF(N57 = "쉬움", VLOOKUP(P57,'참조 테이블'!$F$1:$J$105,2,FALSE), IF(N57 = "보통", VLOOKUP(P57, '참조 테이블'!$F$1:$J$105, 3, FALSE), IF(N57 = "어려움", VLOOKUP(P57, '참조 테이블'!$F$1:$J$105, 4, FALSE), IF(N57 = "매우 어려움", VLOOKUP(P57, '참조 테이블'!$F$1:$J$105, 5, FALSE), IF(N57 = "종합기능", VLOOKUP(P57, '참조 테이블'!$F$1:$K$105, 6, FALSE), 0)))))</f>
        <v>0</v>
      </c>
      <c r="U57" s="219"/>
      <c r="V57" s="37"/>
      <c r="W57" s="276" t="s">
        <v>41</v>
      </c>
      <c r="X57" s="103"/>
      <c r="Y57" s="103"/>
      <c r="Z57" s="103"/>
      <c r="AA57" s="103"/>
      <c r="AB57" s="103"/>
      <c r="AC57" s="103"/>
      <c r="AD57" s="103"/>
      <c r="AF57" s="288">
        <v>10.0</v>
      </c>
      <c r="AG57" s="219"/>
      <c r="AJ57" s="244"/>
      <c r="AK57" s="244"/>
      <c r="AL57" s="244"/>
      <c r="AM57" s="36"/>
      <c r="AN57" s="37"/>
      <c r="AO57" s="36"/>
      <c r="AP57" s="38"/>
      <c r="AQ57" s="38"/>
      <c r="AR57" s="38"/>
      <c r="AS57" s="38"/>
    </row>
    <row r="58" ht="15.0" customHeight="1">
      <c r="A58" s="196"/>
      <c r="B58" s="127"/>
      <c r="C58" s="127"/>
      <c r="D58" s="127"/>
      <c r="E58" s="127"/>
      <c r="F58" s="127"/>
      <c r="G58" s="127"/>
      <c r="H58" s="128"/>
      <c r="I58" s="123"/>
      <c r="J58" s="197"/>
      <c r="K58" s="195"/>
      <c r="L58" s="36"/>
      <c r="M58" s="337"/>
      <c r="N58" s="338"/>
      <c r="O58" s="325"/>
      <c r="P58" s="123"/>
      <c r="Q58" s="325"/>
      <c r="R58" s="339">
        <f t="shared" si="2"/>
        <v>0</v>
      </c>
      <c r="S58" s="123"/>
      <c r="T58" s="281">
        <f>IF(N58 = "쉬움", VLOOKUP(P58,'참조 테이블'!$F$1:$J$105,2,FALSE), IF(N58 = "보통", VLOOKUP(P58, '참조 테이블'!$F$1:$J$105, 3, FALSE), IF(N58 = "어려움", VLOOKUP(P58, '참조 테이블'!$F$1:$J$105, 4, FALSE), IF(N58 = "매우 어려움", VLOOKUP(P58, '참조 테이블'!$F$1:$J$105, 5, FALSE), IF(N58 = "종합기능", VLOOKUP(P58, '참조 테이블'!$F$1:$K$105, 6, FALSE), 0)))))</f>
        <v>0</v>
      </c>
      <c r="U58" s="219"/>
      <c r="V58" s="37"/>
      <c r="W58" s="276"/>
      <c r="X58" s="103"/>
      <c r="Y58" s="103"/>
      <c r="Z58" s="103"/>
      <c r="AA58" s="103"/>
      <c r="AB58" s="103"/>
      <c r="AC58" s="103"/>
      <c r="AD58" s="103"/>
      <c r="AF58" s="107"/>
      <c r="AG58" s="289"/>
      <c r="AJ58" s="270"/>
      <c r="AK58" s="270"/>
      <c r="AL58" s="244"/>
      <c r="AM58" s="73"/>
      <c r="AN58" s="37"/>
      <c r="AO58" s="36"/>
      <c r="AP58" s="38"/>
      <c r="AQ58" s="38"/>
      <c r="AR58" s="38"/>
      <c r="AS58" s="38"/>
    </row>
    <row r="59" ht="6.75" customHeight="1">
      <c r="A59" s="36"/>
      <c r="B59" s="36"/>
      <c r="C59" s="36"/>
      <c r="D59" s="36"/>
      <c r="E59" s="36"/>
      <c r="F59" s="36"/>
      <c r="G59" s="36"/>
      <c r="H59" s="36"/>
      <c r="I59" s="36"/>
      <c r="J59" s="36"/>
      <c r="K59" s="36"/>
      <c r="L59" s="36"/>
      <c r="M59" s="36"/>
      <c r="N59" s="36"/>
      <c r="O59" s="36"/>
      <c r="P59" s="36"/>
      <c r="Q59" s="36"/>
      <c r="R59" s="36"/>
      <c r="S59" s="36"/>
      <c r="T59" s="136"/>
      <c r="U59" s="136"/>
      <c r="V59" s="36"/>
      <c r="W59" s="276"/>
      <c r="X59" s="103"/>
      <c r="Y59" s="103"/>
      <c r="Z59" s="103"/>
      <c r="AA59" s="103"/>
      <c r="AB59" s="103"/>
      <c r="AC59" s="103"/>
      <c r="AD59" s="103"/>
      <c r="AF59" s="107"/>
      <c r="AG59" s="289"/>
      <c r="AJ59" s="85"/>
      <c r="AK59" s="85"/>
      <c r="AL59" s="85"/>
      <c r="AM59" s="36"/>
      <c r="AN59" s="37"/>
      <c r="AO59" s="36"/>
      <c r="AP59" s="38"/>
      <c r="AQ59" s="38"/>
      <c r="AR59" s="38"/>
      <c r="AS59" s="38"/>
    </row>
    <row r="60" ht="19.5" customHeight="1">
      <c r="A60" s="340" t="s">
        <v>262</v>
      </c>
      <c r="B60" s="135"/>
      <c r="C60" s="341" t="s">
        <v>263</v>
      </c>
      <c r="D60" s="134"/>
      <c r="E60" s="135"/>
      <c r="F60" s="342">
        <f>SUM(A8:H8)+SUM(A12:H12)+H20+H21+E15+Y3+AA3+AC3</f>
        <v>180</v>
      </c>
      <c r="G60" s="135"/>
      <c r="H60" s="341" t="s">
        <v>264</v>
      </c>
      <c r="I60" s="134"/>
      <c r="J60" s="134"/>
      <c r="K60" s="134"/>
      <c r="L60" s="135"/>
      <c r="M60" s="343">
        <f>SUM(J31:K42)+SUM(T7:U12)+SUM(T14:U18)+SUM(T21:U28)+A18+J43</f>
        <v>190</v>
      </c>
      <c r="N60" s="344" t="s">
        <v>265</v>
      </c>
      <c r="O60" s="135"/>
      <c r="P60" s="345">
        <f>SUM(J45:L58)</f>
        <v>103</v>
      </c>
      <c r="Q60" s="341" t="s">
        <v>266</v>
      </c>
      <c r="R60" s="135"/>
      <c r="S60" s="346"/>
      <c r="T60" s="342">
        <f>SUM(T31:T58)+SUM(AD45:AE51)</f>
        <v>73</v>
      </c>
      <c r="U60" s="347"/>
      <c r="V60" s="36"/>
      <c r="W60" s="276"/>
      <c r="X60" s="103"/>
      <c r="Y60" s="103"/>
      <c r="Z60" s="103"/>
      <c r="AA60" s="103"/>
      <c r="AB60" s="103"/>
      <c r="AC60" s="103"/>
      <c r="AD60" s="103"/>
      <c r="AE60" s="38"/>
      <c r="AF60" s="94"/>
      <c r="AG60" s="95"/>
      <c r="AJ60" s="244"/>
      <c r="AK60" s="244"/>
      <c r="AL60" s="244"/>
      <c r="AM60" s="36"/>
      <c r="AN60" s="37"/>
      <c r="AO60" s="36"/>
      <c r="AP60" s="38"/>
      <c r="AQ60" s="38"/>
      <c r="AR60" s="38"/>
      <c r="AS60" s="38"/>
    </row>
    <row r="61" ht="6.75" customHeight="1">
      <c r="A61" s="36"/>
      <c r="B61" s="36"/>
      <c r="C61" s="36"/>
      <c r="D61" s="36"/>
      <c r="E61" s="36"/>
      <c r="F61" s="36"/>
      <c r="G61" s="36"/>
      <c r="H61" s="36"/>
      <c r="I61" s="36"/>
      <c r="J61" s="36"/>
      <c r="K61" s="36"/>
      <c r="L61" s="36"/>
      <c r="M61" s="36"/>
      <c r="N61" s="36"/>
      <c r="O61" s="36"/>
      <c r="P61" s="36"/>
      <c r="Q61" s="36"/>
      <c r="R61" s="36"/>
      <c r="S61" s="36"/>
      <c r="T61" s="36"/>
      <c r="U61" s="36"/>
      <c r="V61" s="36"/>
      <c r="W61" s="276"/>
      <c r="X61" s="103"/>
      <c r="Y61" s="103"/>
      <c r="Z61" s="103"/>
      <c r="AA61" s="103"/>
      <c r="AB61" s="103"/>
      <c r="AC61" s="103"/>
      <c r="AD61" s="103"/>
      <c r="AF61" s="94"/>
      <c r="AG61" s="95"/>
      <c r="AJ61" s="244"/>
      <c r="AK61" s="244"/>
      <c r="AL61" s="244"/>
      <c r="AM61" s="36"/>
      <c r="AN61" s="37"/>
      <c r="AO61" s="36"/>
      <c r="AP61" s="38"/>
      <c r="AQ61" s="38"/>
      <c r="AR61" s="38"/>
      <c r="AS61" s="38"/>
    </row>
    <row r="62" ht="9.75" customHeight="1">
      <c r="A62" s="63" t="s">
        <v>267</v>
      </c>
      <c r="B62" s="36"/>
      <c r="C62" s="36"/>
      <c r="D62" s="36"/>
      <c r="E62" s="348" t="s">
        <v>268</v>
      </c>
      <c r="F62" s="36"/>
      <c r="G62" s="36"/>
      <c r="H62" s="36"/>
      <c r="I62" s="36"/>
      <c r="J62" s="36"/>
      <c r="K62" s="36"/>
      <c r="L62" s="36"/>
      <c r="M62" s="36"/>
      <c r="N62" s="36"/>
      <c r="O62" s="36"/>
      <c r="P62" s="36"/>
      <c r="Q62" s="36"/>
      <c r="R62" s="36"/>
      <c r="S62" s="36"/>
      <c r="T62" s="349"/>
      <c r="U62" s="350"/>
      <c r="V62" s="36"/>
      <c r="W62" s="276"/>
      <c r="X62" s="103"/>
      <c r="Y62" s="103"/>
      <c r="Z62" s="103"/>
      <c r="AA62" s="103"/>
      <c r="AB62" s="103"/>
      <c r="AC62" s="103"/>
      <c r="AD62" s="103"/>
      <c r="AF62" s="94"/>
      <c r="AG62" s="95"/>
      <c r="AJ62" s="85"/>
      <c r="AK62" s="85"/>
      <c r="AL62" s="85"/>
      <c r="AM62" s="36"/>
      <c r="AN62" s="37"/>
      <c r="AO62" s="36"/>
      <c r="AP62" s="38"/>
      <c r="AQ62" s="38"/>
      <c r="AR62" s="38"/>
      <c r="AS62" s="38"/>
    </row>
    <row r="63" ht="15.0" customHeight="1">
      <c r="A63" s="271" t="s">
        <v>269</v>
      </c>
      <c r="B63" s="75"/>
      <c r="C63" s="75"/>
      <c r="D63" s="75"/>
      <c r="E63" s="75"/>
      <c r="F63" s="75"/>
      <c r="G63" s="75"/>
      <c r="H63" s="77"/>
      <c r="I63" s="78"/>
      <c r="J63" s="351" t="s">
        <v>153</v>
      </c>
      <c r="K63" s="77"/>
      <c r="L63" s="78"/>
      <c r="M63" s="273" t="s">
        <v>124</v>
      </c>
      <c r="N63" s="273" t="s">
        <v>177</v>
      </c>
      <c r="O63" s="273" t="s">
        <v>0</v>
      </c>
      <c r="P63" s="273" t="s">
        <v>270</v>
      </c>
      <c r="Q63" s="273" t="s">
        <v>271</v>
      </c>
      <c r="R63" s="352" t="s">
        <v>272</v>
      </c>
      <c r="S63" s="85"/>
      <c r="T63" s="353" t="s">
        <v>273</v>
      </c>
      <c r="U63" s="28"/>
      <c r="V63" s="18"/>
      <c r="W63" s="276"/>
      <c r="X63" s="103"/>
      <c r="Y63" s="103"/>
      <c r="Z63" s="103"/>
      <c r="AA63" s="103"/>
      <c r="AB63" s="103"/>
      <c r="AC63" s="103"/>
      <c r="AD63" s="103"/>
      <c r="AF63" s="94"/>
      <c r="AG63" s="95"/>
      <c r="AJ63" s="244"/>
      <c r="AK63" s="244"/>
      <c r="AL63" s="244"/>
      <c r="AM63" s="36"/>
      <c r="AN63" s="37"/>
      <c r="AO63" s="36"/>
      <c r="AP63" s="38"/>
      <c r="AQ63" s="38"/>
      <c r="AR63" s="38"/>
      <c r="AS63" s="38"/>
    </row>
    <row r="64" ht="15.0" customHeight="1">
      <c r="A64" s="102" t="s">
        <v>127</v>
      </c>
      <c r="B64" s="103"/>
      <c r="C64" s="103"/>
      <c r="D64" s="103"/>
      <c r="E64" s="103"/>
      <c r="F64" s="103"/>
      <c r="G64" s="103"/>
      <c r="H64" s="104"/>
      <c r="I64" s="36"/>
      <c r="J64" s="107" t="s">
        <v>274</v>
      </c>
      <c r="K64" s="311"/>
      <c r="L64" s="108"/>
      <c r="M64" s="285">
        <v>1.0</v>
      </c>
      <c r="N64" s="279" t="s">
        <v>174</v>
      </c>
      <c r="O64" s="279">
        <v>12.0</v>
      </c>
      <c r="P64" s="279"/>
      <c r="Q64" s="285">
        <v>2.5</v>
      </c>
      <c r="R64" s="354">
        <v>1.0</v>
      </c>
      <c r="S64" s="85"/>
      <c r="T64" s="355">
        <f>(R82+R83+R84+R85)</f>
        <v>86.8</v>
      </c>
      <c r="U64" s="356"/>
      <c r="V64" s="71"/>
      <c r="W64" s="85"/>
      <c r="X64" s="85"/>
      <c r="Y64" s="136"/>
      <c r="Z64" s="136"/>
      <c r="AA64" s="297"/>
      <c r="AB64" s="298"/>
      <c r="AC64" s="298"/>
      <c r="AD64" s="297"/>
      <c r="AE64" s="298"/>
      <c r="AF64" s="298"/>
      <c r="AG64" s="293"/>
      <c r="AH64" s="293"/>
      <c r="AI64" s="293"/>
      <c r="AJ64" s="293"/>
      <c r="AK64" s="293"/>
      <c r="AL64" s="293"/>
      <c r="AM64" s="293"/>
      <c r="AN64" s="37"/>
      <c r="AO64" s="36"/>
      <c r="AP64" s="38"/>
      <c r="AQ64" s="38"/>
      <c r="AR64" s="38"/>
      <c r="AS64" s="38"/>
    </row>
    <row r="65" ht="15.0" customHeight="1">
      <c r="A65" s="102"/>
      <c r="B65" s="103"/>
      <c r="C65" s="103"/>
      <c r="D65" s="103"/>
      <c r="E65" s="103"/>
      <c r="F65" s="103"/>
      <c r="G65" s="103"/>
      <c r="H65" s="104"/>
      <c r="I65" s="36"/>
      <c r="J65" s="107"/>
      <c r="K65" s="311"/>
      <c r="L65" s="108"/>
      <c r="M65" s="285"/>
      <c r="N65" s="279"/>
      <c r="O65" s="279"/>
      <c r="P65" s="313"/>
      <c r="Q65" s="285"/>
      <c r="R65" s="354"/>
      <c r="S65" s="85"/>
      <c r="T65" s="357"/>
      <c r="V65" s="177"/>
      <c r="W65" s="85"/>
      <c r="X65" s="85"/>
      <c r="Y65" s="36"/>
      <c r="Z65" s="36"/>
      <c r="AA65" s="36"/>
      <c r="AB65" s="36"/>
      <c r="AC65" s="36"/>
      <c r="AD65" s="244"/>
      <c r="AE65" s="244"/>
      <c r="AF65" s="244"/>
      <c r="AG65" s="244"/>
      <c r="AH65" s="244"/>
      <c r="AI65" s="244"/>
      <c r="AJ65" s="36"/>
      <c r="AK65" s="299"/>
      <c r="AL65" s="299"/>
      <c r="AM65" s="298"/>
      <c r="AN65" s="37"/>
      <c r="AO65" s="36"/>
      <c r="AP65" s="38"/>
      <c r="AQ65" s="38"/>
      <c r="AR65" s="38"/>
      <c r="AS65" s="38"/>
    </row>
    <row r="66" ht="15.0" customHeight="1">
      <c r="A66" s="113"/>
      <c r="B66" s="103"/>
      <c r="C66" s="103"/>
      <c r="D66" s="103"/>
      <c r="E66" s="103"/>
      <c r="F66" s="103"/>
      <c r="G66" s="103"/>
      <c r="H66" s="104"/>
      <c r="I66" s="36"/>
      <c r="J66" s="336"/>
      <c r="K66" s="92"/>
      <c r="L66" s="93"/>
      <c r="M66" s="331"/>
      <c r="N66" s="331"/>
      <c r="O66" s="331"/>
      <c r="P66" s="313"/>
      <c r="Q66" s="285"/>
      <c r="R66" s="358"/>
      <c r="S66" s="85"/>
      <c r="T66" s="87"/>
      <c r="U66" s="193"/>
      <c r="V66" s="89"/>
      <c r="W66" s="85"/>
      <c r="X66" s="85"/>
      <c r="Y66" s="36"/>
      <c r="Z66" s="36"/>
      <c r="AA66" s="36"/>
      <c r="AB66" s="36"/>
      <c r="AC66" s="36"/>
      <c r="AD66" s="244"/>
      <c r="AE66" s="244"/>
      <c r="AF66" s="244"/>
      <c r="AG66" s="244"/>
      <c r="AH66" s="244"/>
      <c r="AI66" s="244"/>
      <c r="AJ66" s="36"/>
      <c r="AK66" s="36"/>
      <c r="AL66" s="36"/>
      <c r="AM66" s="244"/>
      <c r="AN66" s="244"/>
      <c r="AO66" s="244"/>
      <c r="AP66" s="244"/>
      <c r="AQ66" s="244"/>
      <c r="AR66" s="244"/>
      <c r="AS66" s="36"/>
    </row>
    <row r="67" ht="15.0" customHeight="1">
      <c r="A67" s="113"/>
      <c r="B67" s="103"/>
      <c r="C67" s="103"/>
      <c r="D67" s="103"/>
      <c r="E67" s="103"/>
      <c r="F67" s="103"/>
      <c r="G67" s="103"/>
      <c r="H67" s="104"/>
      <c r="I67" s="36"/>
      <c r="J67" s="336"/>
      <c r="K67" s="92"/>
      <c r="L67" s="93"/>
      <c r="M67" s="331"/>
      <c r="N67" s="331"/>
      <c r="O67" s="331"/>
      <c r="P67" s="313"/>
      <c r="Q67" s="285"/>
      <c r="R67" s="358"/>
      <c r="S67" s="85"/>
      <c r="T67" s="359" t="s">
        <v>152</v>
      </c>
      <c r="U67" s="134"/>
      <c r="V67" s="135"/>
      <c r="W67" s="85"/>
      <c r="X67" s="85"/>
      <c r="Y67" s="36"/>
      <c r="Z67" s="36"/>
      <c r="AA67" s="36"/>
      <c r="AB67" s="36"/>
      <c r="AC67" s="36"/>
      <c r="AD67" s="85"/>
      <c r="AE67" s="85"/>
      <c r="AF67" s="85"/>
      <c r="AG67" s="85"/>
      <c r="AH67" s="85"/>
      <c r="AI67" s="85"/>
      <c r="AJ67" s="36"/>
      <c r="AK67" s="36"/>
      <c r="AL67" s="36"/>
      <c r="AM67" s="244"/>
      <c r="AN67" s="244"/>
      <c r="AO67" s="244"/>
      <c r="AP67" s="244"/>
      <c r="AQ67" s="244"/>
      <c r="AR67" s="244"/>
      <c r="AS67" s="36"/>
    </row>
    <row r="68" ht="15.0" customHeight="1">
      <c r="A68" s="196"/>
      <c r="B68" s="127"/>
      <c r="C68" s="127"/>
      <c r="D68" s="127"/>
      <c r="E68" s="127"/>
      <c r="F68" s="127"/>
      <c r="G68" s="127"/>
      <c r="H68" s="128"/>
      <c r="I68" s="123"/>
      <c r="J68" s="124"/>
      <c r="K68" s="122"/>
      <c r="L68" s="60"/>
      <c r="M68" s="325"/>
      <c r="N68" s="325"/>
      <c r="O68" s="325"/>
      <c r="P68" s="123"/>
      <c r="Q68" s="285"/>
      <c r="R68" s="360"/>
      <c r="S68" s="85"/>
      <c r="T68" s="361">
        <f>(C17)</f>
        <v>44</v>
      </c>
      <c r="U68" s="134"/>
      <c r="V68" s="347"/>
      <c r="W68" s="362"/>
      <c r="X68" s="85"/>
      <c r="Y68" s="36"/>
      <c r="Z68" s="36"/>
      <c r="AA68" s="36"/>
      <c r="AB68" s="36"/>
      <c r="AC68" s="36"/>
      <c r="AD68" s="244"/>
      <c r="AE68" s="244"/>
      <c r="AF68" s="244"/>
      <c r="AG68" s="244"/>
      <c r="AH68" s="244"/>
      <c r="AI68" s="244"/>
      <c r="AJ68" s="36"/>
      <c r="AK68" s="36"/>
      <c r="AL68" s="36"/>
      <c r="AM68" s="85"/>
      <c r="AN68" s="85"/>
      <c r="AO68" s="85"/>
      <c r="AP68" s="85"/>
      <c r="AQ68" s="85"/>
      <c r="AR68" s="85"/>
      <c r="AS68" s="36"/>
    </row>
    <row r="69" ht="15.0" customHeight="1">
      <c r="A69" s="36"/>
      <c r="B69" s="36"/>
      <c r="C69" s="36"/>
      <c r="D69" s="36"/>
      <c r="E69" s="36"/>
      <c r="F69" s="36"/>
      <c r="G69" s="36"/>
      <c r="H69" s="36"/>
      <c r="I69" s="36"/>
      <c r="J69" s="36"/>
      <c r="K69" s="36"/>
      <c r="L69" s="36"/>
      <c r="M69" s="36"/>
      <c r="N69" s="85"/>
      <c r="O69" s="363" t="s">
        <v>275</v>
      </c>
      <c r="P69" s="36"/>
      <c r="Q69" s="363"/>
      <c r="R69" s="85"/>
      <c r="S69" s="36"/>
      <c r="T69" s="364" t="s">
        <v>221</v>
      </c>
      <c r="U69" s="134"/>
      <c r="V69" s="135"/>
      <c r="W69" s="36"/>
      <c r="X69" s="36"/>
      <c r="Y69" s="36"/>
      <c r="Z69" s="36"/>
      <c r="AA69" s="36"/>
      <c r="AB69" s="36"/>
      <c r="AC69" s="36"/>
      <c r="AD69" s="244"/>
      <c r="AE69" s="244"/>
      <c r="AF69" s="244"/>
      <c r="AG69" s="244"/>
      <c r="AH69" s="244"/>
      <c r="AI69" s="244"/>
      <c r="AJ69" s="36"/>
      <c r="AK69" s="36"/>
      <c r="AL69" s="36"/>
      <c r="AM69" s="244"/>
      <c r="AN69" s="244"/>
      <c r="AO69" s="244"/>
      <c r="AP69" s="244"/>
      <c r="AQ69" s="244"/>
      <c r="AR69" s="244"/>
      <c r="AS69" s="36"/>
    </row>
    <row r="70" ht="15.0" customHeight="1">
      <c r="A70" s="271" t="s">
        <v>276</v>
      </c>
      <c r="B70" s="75"/>
      <c r="C70" s="77"/>
      <c r="D70" s="273" t="s">
        <v>277</v>
      </c>
      <c r="E70" s="273" t="s">
        <v>270</v>
      </c>
      <c r="F70" s="273" t="s">
        <v>271</v>
      </c>
      <c r="G70" s="273" t="s">
        <v>278</v>
      </c>
      <c r="H70" s="273" t="s">
        <v>130</v>
      </c>
      <c r="I70" s="273"/>
      <c r="J70" s="273" t="s">
        <v>279</v>
      </c>
      <c r="K70" s="352" t="s">
        <v>272</v>
      </c>
      <c r="L70" s="36"/>
      <c r="M70" s="36"/>
      <c r="N70" s="271" t="s">
        <v>280</v>
      </c>
      <c r="O70" s="77"/>
      <c r="P70" s="273" t="s">
        <v>281</v>
      </c>
      <c r="Q70" s="273" t="s">
        <v>271</v>
      </c>
      <c r="R70" s="352" t="s">
        <v>270</v>
      </c>
      <c r="S70" s="36"/>
      <c r="T70" s="365"/>
      <c r="U70" s="356"/>
      <c r="V70" s="71"/>
      <c r="W70" s="36"/>
      <c r="X70" s="36"/>
      <c r="Y70" s="36"/>
      <c r="Z70" s="36"/>
      <c r="AA70" s="36"/>
      <c r="AB70" s="36"/>
      <c r="AC70" s="36"/>
      <c r="AD70" s="85"/>
      <c r="AE70" s="85"/>
      <c r="AF70" s="85"/>
      <c r="AG70" s="85"/>
      <c r="AH70" s="85"/>
      <c r="AI70" s="85"/>
      <c r="AJ70" s="73"/>
      <c r="AK70" s="73"/>
      <c r="AL70" s="73"/>
      <c r="AM70" s="270"/>
      <c r="AN70" s="270"/>
      <c r="AO70" s="270"/>
      <c r="AP70" s="270"/>
      <c r="AQ70" s="270"/>
      <c r="AR70" s="244"/>
      <c r="AS70" s="73"/>
    </row>
    <row r="71" ht="15.0" customHeight="1">
      <c r="A71" s="91" t="s">
        <v>282</v>
      </c>
      <c r="B71" s="92"/>
      <c r="C71" s="93"/>
      <c r="D71" s="279">
        <v>3.0</v>
      </c>
      <c r="E71" s="366">
        <v>40000.0</v>
      </c>
      <c r="F71" s="279">
        <v>25.0</v>
      </c>
      <c r="G71" s="279">
        <v>14.0</v>
      </c>
      <c r="H71" s="279">
        <v>120.0</v>
      </c>
      <c r="I71" s="313"/>
      <c r="J71" s="313"/>
      <c r="K71" s="367" t="s">
        <v>283</v>
      </c>
      <c r="L71" s="36"/>
      <c r="M71" s="36"/>
      <c r="N71" s="368"/>
      <c r="O71" s="93"/>
      <c r="P71" s="279"/>
      <c r="Q71" s="279"/>
      <c r="R71" s="369">
        <f t="shared" ref="R71:R72" si="5">(Q71*P71)*40</f>
        <v>0</v>
      </c>
      <c r="S71" s="36"/>
      <c r="T71" s="357"/>
      <c r="V71" s="177"/>
      <c r="W71" s="36"/>
      <c r="X71" s="36"/>
      <c r="Y71" s="36"/>
      <c r="Z71" s="36"/>
      <c r="AA71" s="36"/>
      <c r="AB71" s="36"/>
      <c r="AC71" s="36"/>
      <c r="AD71" s="244"/>
      <c r="AE71" s="244"/>
      <c r="AF71" s="244"/>
      <c r="AG71" s="244"/>
      <c r="AH71" s="244"/>
      <c r="AI71" s="244"/>
      <c r="AJ71" s="36"/>
      <c r="AK71" s="36"/>
      <c r="AL71" s="36"/>
      <c r="AM71" s="85"/>
      <c r="AN71" s="85"/>
      <c r="AO71" s="85"/>
      <c r="AP71" s="85"/>
      <c r="AQ71" s="85"/>
      <c r="AR71" s="85"/>
      <c r="AS71" s="36"/>
    </row>
    <row r="72" ht="15.0" customHeight="1">
      <c r="A72" s="121"/>
      <c r="B72" s="122"/>
      <c r="C72" s="60"/>
      <c r="D72" s="123"/>
      <c r="E72" s="370"/>
      <c r="F72" s="371"/>
      <c r="G72" s="123"/>
      <c r="H72" s="123"/>
      <c r="I72" s="123"/>
      <c r="J72" s="123"/>
      <c r="K72" s="372"/>
      <c r="L72" s="36"/>
      <c r="M72" s="36"/>
      <c r="N72" s="196"/>
      <c r="O72" s="128"/>
      <c r="P72" s="123"/>
      <c r="Q72" s="123"/>
      <c r="R72" s="373">
        <f t="shared" si="5"/>
        <v>0</v>
      </c>
      <c r="S72" s="36"/>
      <c r="T72" s="87"/>
      <c r="U72" s="193"/>
      <c r="V72" s="89"/>
      <c r="W72" s="36"/>
      <c r="X72" s="36"/>
      <c r="Y72" s="36"/>
      <c r="Z72" s="36"/>
      <c r="AA72" s="73"/>
      <c r="AB72" s="73"/>
      <c r="AC72" s="73"/>
      <c r="AD72" s="270"/>
      <c r="AE72" s="270"/>
      <c r="AF72" s="270"/>
      <c r="AG72" s="270"/>
      <c r="AH72" s="270"/>
      <c r="AI72" s="244"/>
      <c r="AJ72" s="36"/>
      <c r="AK72" s="36"/>
      <c r="AL72" s="36"/>
      <c r="AM72" s="244"/>
      <c r="AN72" s="244"/>
      <c r="AO72" s="244"/>
      <c r="AP72" s="244"/>
      <c r="AQ72" s="244"/>
      <c r="AR72" s="244"/>
      <c r="AS72" s="36"/>
    </row>
    <row r="73" ht="17.25" customHeight="1">
      <c r="A73" s="363" t="s">
        <v>284</v>
      </c>
      <c r="B73" s="85"/>
      <c r="C73" s="85"/>
      <c r="D73" s="85"/>
      <c r="E73" s="291" t="s">
        <v>285</v>
      </c>
      <c r="F73" s="85"/>
      <c r="G73" s="85"/>
      <c r="H73" s="85"/>
      <c r="I73" s="363" t="s">
        <v>286</v>
      </c>
      <c r="J73" s="85"/>
      <c r="K73" s="85"/>
      <c r="L73" s="85"/>
      <c r="M73" s="85"/>
      <c r="N73" s="363" t="s">
        <v>287</v>
      </c>
      <c r="O73" s="85"/>
      <c r="P73" s="85"/>
      <c r="Q73" s="85"/>
      <c r="R73" s="85"/>
      <c r="S73" s="85"/>
      <c r="T73" s="85"/>
      <c r="U73" s="85"/>
      <c r="V73" s="85"/>
      <c r="W73" s="85"/>
      <c r="X73" s="85"/>
      <c r="Y73" s="36"/>
      <c r="Z73" s="36"/>
      <c r="AA73" s="36"/>
      <c r="AB73" s="36"/>
      <c r="AC73" s="36"/>
      <c r="AD73" s="85"/>
      <c r="AE73" s="85"/>
      <c r="AF73" s="85"/>
      <c r="AG73" s="85"/>
      <c r="AH73" s="85"/>
      <c r="AI73" s="85"/>
      <c r="AJ73" s="36"/>
      <c r="AK73" s="36"/>
      <c r="AL73" s="36"/>
      <c r="AM73" s="244"/>
      <c r="AN73" s="244"/>
      <c r="AO73" s="244"/>
      <c r="AP73" s="244"/>
      <c r="AQ73" s="244"/>
      <c r="AR73" s="244"/>
      <c r="AS73" s="36"/>
    </row>
    <row r="74" ht="15.0" customHeight="1">
      <c r="A74" s="271" t="s">
        <v>288</v>
      </c>
      <c r="B74" s="75"/>
      <c r="C74" s="75"/>
      <c r="D74" s="75"/>
      <c r="E74" s="77"/>
      <c r="F74" s="273" t="s">
        <v>281</v>
      </c>
      <c r="G74" s="351" t="s">
        <v>289</v>
      </c>
      <c r="H74" s="77"/>
      <c r="I74" s="78"/>
      <c r="J74" s="351" t="s">
        <v>153</v>
      </c>
      <c r="K74" s="77"/>
      <c r="L74" s="78"/>
      <c r="M74" s="273" t="s">
        <v>290</v>
      </c>
      <c r="N74" s="273" t="s">
        <v>291</v>
      </c>
      <c r="O74" s="273" t="s">
        <v>292</v>
      </c>
      <c r="P74" s="273" t="s">
        <v>0</v>
      </c>
      <c r="Q74" s="273" t="s">
        <v>293</v>
      </c>
      <c r="R74" s="273" t="s">
        <v>294</v>
      </c>
      <c r="S74" s="273"/>
      <c r="T74" s="374" t="s">
        <v>271</v>
      </c>
      <c r="U74" s="374" t="s">
        <v>270</v>
      </c>
      <c r="V74" s="352" t="s">
        <v>272</v>
      </c>
      <c r="W74" s="85"/>
      <c r="X74" s="85"/>
      <c r="Y74" s="36"/>
      <c r="Z74" s="36"/>
      <c r="AA74" s="36"/>
      <c r="AB74" s="36"/>
      <c r="AC74" s="36"/>
      <c r="AD74" s="244"/>
      <c r="AE74" s="244"/>
      <c r="AF74" s="244"/>
      <c r="AG74" s="244"/>
      <c r="AH74" s="244"/>
      <c r="AI74" s="244"/>
      <c r="AJ74" s="36"/>
      <c r="AK74" s="36"/>
      <c r="AL74" s="36"/>
      <c r="AM74" s="85"/>
      <c r="AN74" s="85"/>
      <c r="AO74" s="85"/>
      <c r="AP74" s="85"/>
      <c r="AQ74" s="85"/>
      <c r="AR74" s="85"/>
      <c r="AS74" s="36"/>
    </row>
    <row r="75" ht="15.0" customHeight="1">
      <c r="A75" s="91" t="s">
        <v>295</v>
      </c>
      <c r="B75" s="92"/>
      <c r="C75" s="92"/>
      <c r="D75" s="92"/>
      <c r="E75" s="92"/>
      <c r="F75" s="279">
        <v>5.0</v>
      </c>
      <c r="G75" s="109" t="s">
        <v>296</v>
      </c>
      <c r="H75" s="104"/>
      <c r="I75" s="36"/>
      <c r="J75" s="107" t="s">
        <v>297</v>
      </c>
      <c r="K75" s="108"/>
      <c r="L75" s="36"/>
      <c r="M75" s="279">
        <v>0.0</v>
      </c>
      <c r="N75" s="279">
        <v>1.0</v>
      </c>
      <c r="O75" s="279" t="s">
        <v>298</v>
      </c>
      <c r="P75" s="279">
        <v>5.0</v>
      </c>
      <c r="Q75" s="279"/>
      <c r="R75" s="279">
        <v>-1.0</v>
      </c>
      <c r="S75" s="36"/>
      <c r="T75" s="375">
        <v>0.1</v>
      </c>
      <c r="U75" s="376">
        <v>20.0</v>
      </c>
      <c r="V75" s="377"/>
      <c r="W75" s="85"/>
      <c r="X75" s="85"/>
      <c r="Y75" s="36"/>
      <c r="Z75" s="36"/>
      <c r="AA75" s="36"/>
      <c r="AB75" s="36"/>
      <c r="AC75" s="36"/>
      <c r="AD75" s="244"/>
      <c r="AE75" s="244"/>
      <c r="AF75" s="244"/>
      <c r="AG75" s="244"/>
      <c r="AH75" s="244"/>
      <c r="AI75" s="244"/>
      <c r="AJ75" s="36"/>
      <c r="AK75" s="36"/>
      <c r="AL75" s="36"/>
      <c r="AM75" s="244"/>
      <c r="AN75" s="244"/>
      <c r="AO75" s="244"/>
      <c r="AP75" s="244"/>
      <c r="AQ75" s="244"/>
      <c r="AR75" s="244"/>
      <c r="AS75" s="36"/>
    </row>
    <row r="76" ht="15.0" customHeight="1">
      <c r="A76" s="91"/>
      <c r="B76" s="92"/>
      <c r="C76" s="92"/>
      <c r="D76" s="92"/>
      <c r="E76" s="92"/>
      <c r="F76" s="285"/>
      <c r="G76" s="109"/>
      <c r="H76" s="104"/>
      <c r="I76" s="36"/>
      <c r="J76" s="107"/>
      <c r="K76" s="108"/>
      <c r="L76" s="73"/>
      <c r="M76" s="331"/>
      <c r="N76" s="331"/>
      <c r="O76" s="331"/>
      <c r="P76" s="313"/>
      <c r="Q76" s="313"/>
      <c r="R76" s="331"/>
      <c r="S76" s="36"/>
      <c r="T76" s="378"/>
      <c r="U76" s="379"/>
      <c r="V76" s="380"/>
      <c r="W76" s="85"/>
      <c r="X76" s="85"/>
      <c r="Y76" s="36"/>
      <c r="Z76" s="36"/>
      <c r="AA76" s="36"/>
      <c r="AB76" s="36"/>
      <c r="AC76" s="36"/>
      <c r="AD76" s="85"/>
      <c r="AE76" s="85"/>
      <c r="AF76" s="85"/>
      <c r="AG76" s="36"/>
      <c r="AH76" s="36"/>
      <c r="AI76" s="36"/>
      <c r="AJ76" s="292"/>
      <c r="AK76" s="293"/>
      <c r="AL76" s="293"/>
      <c r="AM76" s="293"/>
      <c r="AN76" s="293"/>
      <c r="AO76" s="293"/>
      <c r="AP76" s="293"/>
      <c r="AQ76" s="293"/>
      <c r="AR76" s="293"/>
      <c r="AS76" s="293"/>
    </row>
    <row r="77" ht="15.0" customHeight="1">
      <c r="A77" s="113"/>
      <c r="B77" s="103"/>
      <c r="C77" s="103"/>
      <c r="D77" s="103"/>
      <c r="E77" s="104"/>
      <c r="F77" s="331"/>
      <c r="G77" s="381"/>
      <c r="H77" s="93"/>
      <c r="I77" s="36"/>
      <c r="J77" s="105"/>
      <c r="K77" s="104"/>
      <c r="L77" s="382"/>
      <c r="M77" s="36"/>
      <c r="N77" s="36"/>
      <c r="O77" s="36"/>
      <c r="P77" s="36"/>
      <c r="Q77" s="36"/>
      <c r="R77" s="36"/>
      <c r="S77" s="36"/>
      <c r="T77" s="383"/>
      <c r="U77" s="36"/>
      <c r="V77" s="380"/>
      <c r="W77" s="85"/>
      <c r="X77" s="85"/>
      <c r="Y77" s="36"/>
      <c r="Z77" s="36"/>
      <c r="AA77" s="36"/>
      <c r="AB77" s="36"/>
      <c r="AC77" s="36"/>
      <c r="AD77" s="244"/>
      <c r="AE77" s="244"/>
      <c r="AF77" s="244"/>
      <c r="AG77" s="36"/>
      <c r="AH77" s="36"/>
      <c r="AI77" s="36"/>
      <c r="AJ77" s="297"/>
      <c r="AK77" s="298"/>
      <c r="AL77" s="298"/>
      <c r="AM77" s="299"/>
      <c r="AN77" s="299"/>
      <c r="AO77" s="299"/>
      <c r="AP77" s="299"/>
      <c r="AQ77" s="299"/>
      <c r="AR77" s="299"/>
      <c r="AS77" s="298"/>
    </row>
    <row r="78" ht="15.0" customHeight="1">
      <c r="A78" s="113"/>
      <c r="B78" s="103"/>
      <c r="C78" s="103"/>
      <c r="D78" s="103"/>
      <c r="E78" s="104"/>
      <c r="F78" s="331"/>
      <c r="G78" s="381"/>
      <c r="H78" s="93"/>
      <c r="I78" s="36"/>
      <c r="J78" s="114"/>
      <c r="K78" s="104"/>
      <c r="L78" s="136"/>
      <c r="M78" s="331"/>
      <c r="N78" s="331"/>
      <c r="O78" s="331"/>
      <c r="P78" s="331"/>
      <c r="Q78" s="331"/>
      <c r="R78" s="331"/>
      <c r="S78" s="36"/>
      <c r="T78" s="384"/>
      <c r="U78" s="385"/>
      <c r="V78" s="380"/>
      <c r="W78" s="85"/>
      <c r="X78" s="85"/>
      <c r="Y78" s="36"/>
      <c r="Z78" s="36"/>
      <c r="AA78" s="36"/>
      <c r="AB78" s="36"/>
      <c r="AC78" s="36"/>
      <c r="AD78" s="244"/>
      <c r="AE78" s="244"/>
      <c r="AF78" s="244"/>
      <c r="AG78" s="36"/>
      <c r="AH78" s="36"/>
      <c r="AI78" s="36"/>
      <c r="AJ78" s="297"/>
      <c r="AK78" s="298"/>
      <c r="AL78" s="298"/>
      <c r="AM78" s="299"/>
      <c r="AN78" s="299"/>
      <c r="AO78" s="299"/>
      <c r="AP78" s="299"/>
      <c r="AQ78" s="299"/>
      <c r="AR78" s="299"/>
      <c r="AS78" s="298"/>
    </row>
    <row r="79" ht="15.0" customHeight="1">
      <c r="A79" s="386"/>
      <c r="B79" s="127"/>
      <c r="C79" s="127"/>
      <c r="D79" s="127"/>
      <c r="E79" s="127"/>
      <c r="F79" s="128"/>
      <c r="G79" s="387"/>
      <c r="H79" s="128"/>
      <c r="I79" s="123"/>
      <c r="J79" s="197"/>
      <c r="K79" s="128"/>
      <c r="L79" s="123"/>
      <c r="M79" s="325"/>
      <c r="N79" s="325"/>
      <c r="O79" s="325"/>
      <c r="P79" s="123"/>
      <c r="Q79" s="325"/>
      <c r="R79" s="325"/>
      <c r="S79" s="123"/>
      <c r="T79" s="388"/>
      <c r="U79" s="388"/>
      <c r="V79" s="389"/>
      <c r="W79" s="85"/>
      <c r="X79" s="85"/>
      <c r="Y79" s="36"/>
      <c r="Z79" s="36"/>
      <c r="AA79" s="36"/>
      <c r="AB79" s="36"/>
      <c r="AC79" s="36"/>
      <c r="AD79" s="85"/>
      <c r="AE79" s="85"/>
      <c r="AF79" s="85"/>
      <c r="AG79" s="36"/>
      <c r="AH79" s="36"/>
      <c r="AI79" s="36"/>
      <c r="AJ79" s="297"/>
      <c r="AK79" s="298"/>
      <c r="AL79" s="298"/>
      <c r="AM79" s="298"/>
      <c r="AN79" s="298"/>
      <c r="AO79" s="298"/>
      <c r="AP79" s="298"/>
      <c r="AQ79" s="298"/>
      <c r="AR79" s="298"/>
      <c r="AS79" s="298"/>
    </row>
    <row r="80" ht="9.75" customHeight="1">
      <c r="A80" s="363" t="s">
        <v>286</v>
      </c>
      <c r="B80" s="85"/>
      <c r="C80" s="85"/>
      <c r="D80" s="85"/>
      <c r="E80" s="85"/>
      <c r="F80" s="85"/>
      <c r="G80" s="85"/>
      <c r="H80" s="85"/>
      <c r="I80" s="85"/>
      <c r="J80" s="85"/>
      <c r="K80" s="85"/>
      <c r="L80" s="85"/>
      <c r="M80" s="85"/>
      <c r="N80" s="85"/>
      <c r="O80" s="85"/>
      <c r="P80" s="36"/>
      <c r="Q80" s="36"/>
      <c r="R80" s="36"/>
      <c r="S80" s="36"/>
      <c r="T80" s="36"/>
      <c r="U80" s="36"/>
      <c r="V80" s="36"/>
      <c r="W80" s="85"/>
      <c r="X80" s="85"/>
      <c r="Y80" s="36"/>
      <c r="Z80" s="36"/>
      <c r="AA80" s="36"/>
      <c r="AB80" s="36"/>
      <c r="AC80" s="36"/>
      <c r="AD80" s="244"/>
      <c r="AE80" s="244"/>
      <c r="AF80" s="244"/>
      <c r="AG80" s="73"/>
      <c r="AH80" s="73"/>
      <c r="AI80" s="73"/>
      <c r="AJ80" s="297"/>
      <c r="AK80" s="298"/>
      <c r="AL80" s="298"/>
      <c r="AM80" s="299"/>
      <c r="AN80" s="299"/>
      <c r="AO80" s="299"/>
      <c r="AP80" s="299"/>
      <c r="AQ80" s="299"/>
      <c r="AR80" s="299"/>
      <c r="AS80" s="298"/>
    </row>
    <row r="81" ht="15.0" customHeight="1">
      <c r="A81" s="271" t="s">
        <v>299</v>
      </c>
      <c r="B81" s="75"/>
      <c r="C81" s="75"/>
      <c r="D81" s="75"/>
      <c r="E81" s="77"/>
      <c r="F81" s="274" t="s">
        <v>281</v>
      </c>
      <c r="G81" s="274" t="s">
        <v>270</v>
      </c>
      <c r="H81" s="273" t="s">
        <v>300</v>
      </c>
      <c r="I81" s="273"/>
      <c r="J81" s="351" t="s">
        <v>153</v>
      </c>
      <c r="K81" s="77"/>
      <c r="L81" s="273"/>
      <c r="M81" s="273" t="s">
        <v>271</v>
      </c>
      <c r="N81" s="273" t="s">
        <v>279</v>
      </c>
      <c r="O81" s="352" t="s">
        <v>272</v>
      </c>
      <c r="P81" s="36"/>
      <c r="Q81" s="83" t="s">
        <v>301</v>
      </c>
      <c r="R81" s="75"/>
      <c r="S81" s="81"/>
      <c r="T81" s="147" t="s">
        <v>302</v>
      </c>
      <c r="U81" s="142"/>
      <c r="V81" s="146"/>
      <c r="W81" s="85"/>
      <c r="X81" s="85"/>
      <c r="Y81" s="36"/>
      <c r="Z81" s="36"/>
      <c r="AA81" s="73"/>
      <c r="AB81" s="73"/>
      <c r="AC81" s="73"/>
      <c r="AD81" s="270"/>
      <c r="AE81" s="270"/>
      <c r="AF81" s="270"/>
      <c r="AG81" s="36"/>
      <c r="AH81" s="36"/>
      <c r="AI81" s="36"/>
      <c r="AJ81" s="85"/>
      <c r="AK81" s="85"/>
      <c r="AL81" s="85"/>
      <c r="AM81" s="85"/>
      <c r="AN81" s="85"/>
      <c r="AO81" s="85"/>
      <c r="AP81" s="36"/>
      <c r="AQ81" s="38"/>
      <c r="AR81" s="38"/>
      <c r="AS81" s="38"/>
    </row>
    <row r="82" ht="15.0" customHeight="1">
      <c r="A82" s="390"/>
      <c r="B82" s="92"/>
      <c r="C82" s="92"/>
      <c r="D82" s="92"/>
      <c r="E82" s="93"/>
      <c r="F82" s="391"/>
      <c r="G82" s="392"/>
      <c r="H82" s="391"/>
      <c r="I82" s="36"/>
      <c r="J82" s="336"/>
      <c r="K82" s="93"/>
      <c r="L82" s="36"/>
      <c r="M82" s="313"/>
      <c r="N82" s="313"/>
      <c r="O82" s="377"/>
      <c r="P82" s="36"/>
      <c r="Q82" s="393" t="s">
        <v>303</v>
      </c>
      <c r="R82" s="394">
        <f>(Q65+Q64+Q66+Q67+Q68+T75*F75+T76*F76+T77*F77+T78*F78+T79*F79)</f>
        <v>3</v>
      </c>
      <c r="S82" s="149"/>
      <c r="T82" s="157" t="s">
        <v>303</v>
      </c>
      <c r="U82" s="395">
        <f>(P65+P64+P66+P67+P68+U75*F75+U76*F76+U77*F77+U78*F78+U79*F79)</f>
        <v>100</v>
      </c>
      <c r="V82" s="156"/>
      <c r="W82" s="85"/>
      <c r="X82" s="85"/>
      <c r="Y82" s="36"/>
      <c r="Z82" s="36"/>
      <c r="AA82" s="36"/>
      <c r="AB82" s="36"/>
      <c r="AC82" s="36"/>
      <c r="AD82" s="85"/>
      <c r="AE82" s="85"/>
      <c r="AF82" s="85"/>
      <c r="AG82" s="36"/>
      <c r="AH82" s="36"/>
      <c r="AI82" s="36"/>
      <c r="AJ82" s="244"/>
      <c r="AK82" s="244"/>
      <c r="AL82" s="244"/>
      <c r="AM82" s="244"/>
      <c r="AN82" s="244"/>
      <c r="AO82" s="244"/>
      <c r="AP82" s="36"/>
      <c r="AQ82" s="38"/>
      <c r="AR82" s="38"/>
      <c r="AS82" s="38"/>
    </row>
    <row r="83" ht="15.0" customHeight="1">
      <c r="A83" s="396"/>
      <c r="B83" s="103"/>
      <c r="C83" s="103"/>
      <c r="D83" s="103"/>
      <c r="E83" s="104"/>
      <c r="F83" s="397"/>
      <c r="G83" s="398"/>
      <c r="H83" s="397"/>
      <c r="I83" s="36"/>
      <c r="J83" s="336"/>
      <c r="K83" s="93"/>
      <c r="L83" s="36"/>
      <c r="M83" s="331"/>
      <c r="N83" s="331"/>
      <c r="O83" s="380"/>
      <c r="P83" s="85"/>
      <c r="Q83" s="393" t="s">
        <v>280</v>
      </c>
      <c r="R83" s="399">
        <f>(P71*Q71+P72*Q72+G82*F82+G83*F83+G84*F84+G85*F85)</f>
        <v>0</v>
      </c>
      <c r="S83" s="149"/>
      <c r="T83" s="170" t="s">
        <v>280</v>
      </c>
      <c r="U83" s="400">
        <f>(R71+R72)</f>
        <v>0</v>
      </c>
      <c r="V83" s="149"/>
      <c r="W83" s="85"/>
      <c r="X83" s="85"/>
      <c r="Y83" s="36"/>
      <c r="Z83" s="36"/>
      <c r="AA83" s="36"/>
      <c r="AB83" s="36"/>
      <c r="AC83" s="36"/>
      <c r="AD83" s="244"/>
      <c r="AE83" s="244"/>
      <c r="AF83" s="244"/>
      <c r="AG83" s="36"/>
      <c r="AH83" s="36"/>
      <c r="AI83" s="36"/>
      <c r="AJ83" s="244"/>
      <c r="AK83" s="244"/>
      <c r="AL83" s="244"/>
      <c r="AM83" s="244"/>
      <c r="AN83" s="244"/>
      <c r="AO83" s="244"/>
      <c r="AP83" s="36"/>
      <c r="AQ83" s="38"/>
      <c r="AR83" s="38"/>
      <c r="AS83" s="38"/>
    </row>
    <row r="84" ht="15.0" customHeight="1">
      <c r="A84" s="396"/>
      <c r="B84" s="103"/>
      <c r="C84" s="103"/>
      <c r="D84" s="103"/>
      <c r="E84" s="104"/>
      <c r="F84" s="397"/>
      <c r="G84" s="398"/>
      <c r="H84" s="397"/>
      <c r="I84" s="36"/>
      <c r="J84" s="336"/>
      <c r="K84" s="93"/>
      <c r="L84" s="36"/>
      <c r="M84" s="331"/>
      <c r="N84" s="331"/>
      <c r="O84" s="380"/>
      <c r="P84" s="401"/>
      <c r="Q84" s="393" t="s">
        <v>304</v>
      </c>
      <c r="R84" s="394">
        <f>(F71+F72+K88+K89+K90+K91+K92+K93+K94+K95+K96+K97)</f>
        <v>69.7</v>
      </c>
      <c r="S84" s="149"/>
      <c r="T84" s="170" t="s">
        <v>304</v>
      </c>
      <c r="U84" s="402">
        <f>(J88+J89+J90+J91+J92+J93+J94+J95+J96+J97+E71+E72)</f>
        <v>44040</v>
      </c>
      <c r="V84" s="149"/>
      <c r="W84" s="85"/>
      <c r="X84" s="85"/>
      <c r="Y84" s="36"/>
      <c r="Z84" s="36"/>
      <c r="AA84" s="36"/>
      <c r="AB84" s="36"/>
      <c r="AC84" s="36"/>
      <c r="AD84" s="244"/>
      <c r="AE84" s="244"/>
      <c r="AF84" s="244"/>
      <c r="AG84" s="36"/>
      <c r="AH84" s="36"/>
      <c r="AI84" s="36"/>
      <c r="AJ84" s="85"/>
      <c r="AK84" s="85"/>
      <c r="AL84" s="85"/>
      <c r="AM84" s="85"/>
      <c r="AN84" s="85"/>
      <c r="AO84" s="85"/>
      <c r="AP84" s="36"/>
      <c r="AQ84" s="38"/>
      <c r="AR84" s="38"/>
      <c r="AS84" s="38"/>
    </row>
    <row r="85" ht="15.0" customHeight="1">
      <c r="A85" s="386"/>
      <c r="B85" s="127"/>
      <c r="C85" s="127"/>
      <c r="D85" s="127"/>
      <c r="E85" s="128"/>
      <c r="F85" s="403"/>
      <c r="G85" s="404"/>
      <c r="H85" s="403"/>
      <c r="I85" s="123"/>
      <c r="J85" s="197"/>
      <c r="K85" s="128"/>
      <c r="L85" s="123"/>
      <c r="M85" s="325"/>
      <c r="N85" s="325"/>
      <c r="O85" s="389"/>
      <c r="P85" s="401"/>
      <c r="Q85" s="405" t="s">
        <v>305</v>
      </c>
      <c r="R85" s="406">
        <f>(U88*V88+U89*V89+U90*V90+U91*V91+U92*V92+U93*V93+U94*V94+U95*V95+U96*V96+U97*V97)</f>
        <v>14.1</v>
      </c>
      <c r="S85" s="125"/>
      <c r="T85" s="198" t="s">
        <v>305</v>
      </c>
      <c r="U85" s="407">
        <f>(T88*V88+T89*V89+T90*V90+T91*V91+T92*V92+T93*V93+T94*V94+T95*V95+T96*V96+T97*V97)</f>
        <v>15199</v>
      </c>
      <c r="V85" s="125"/>
      <c r="W85" s="85"/>
      <c r="X85" s="85"/>
      <c r="Y85" s="36"/>
      <c r="Z85" s="36"/>
      <c r="AA85" s="36"/>
      <c r="AB85" s="36"/>
      <c r="AC85" s="36"/>
      <c r="AD85" s="85"/>
      <c r="AE85" s="85"/>
      <c r="AF85" s="85"/>
      <c r="AG85" s="36"/>
      <c r="AH85" s="36"/>
      <c r="AI85" s="36"/>
      <c r="AJ85" s="244"/>
      <c r="AK85" s="244"/>
      <c r="AL85" s="244"/>
      <c r="AM85" s="244"/>
      <c r="AN85" s="244"/>
      <c r="AO85" s="244"/>
      <c r="AP85" s="36"/>
      <c r="AQ85" s="38"/>
      <c r="AR85" s="38"/>
      <c r="AS85" s="38"/>
    </row>
    <row r="86" ht="9.75" customHeight="1">
      <c r="A86" s="363" t="s">
        <v>306</v>
      </c>
      <c r="B86" s="85"/>
      <c r="C86" s="85"/>
      <c r="D86" s="85"/>
      <c r="E86" s="85"/>
      <c r="F86" s="85"/>
      <c r="G86" s="85"/>
      <c r="H86" s="363" t="s">
        <v>307</v>
      </c>
      <c r="I86" s="85"/>
      <c r="J86" s="85"/>
      <c r="K86" s="85"/>
      <c r="L86" s="85"/>
      <c r="M86" s="85"/>
      <c r="N86" s="36"/>
      <c r="O86" s="363" t="s">
        <v>308</v>
      </c>
      <c r="P86" s="85"/>
      <c r="Q86" s="85"/>
      <c r="R86" s="85"/>
      <c r="S86" s="85"/>
      <c r="T86" s="85"/>
      <c r="U86" s="85"/>
      <c r="V86" s="85"/>
      <c r="W86" s="85"/>
      <c r="X86" s="85"/>
      <c r="Y86" s="36"/>
      <c r="Z86" s="36"/>
      <c r="AA86" s="36"/>
      <c r="AB86" s="36"/>
      <c r="AC86" s="36"/>
      <c r="AD86" s="36"/>
      <c r="AE86" s="244"/>
      <c r="AF86" s="244"/>
      <c r="AG86" s="292"/>
      <c r="AH86" s="293"/>
      <c r="AI86" s="293"/>
      <c r="AJ86" s="36"/>
      <c r="AK86" s="36"/>
      <c r="AL86" s="36"/>
      <c r="AM86" s="244"/>
      <c r="AN86" s="244"/>
      <c r="AO86" s="244"/>
      <c r="AP86" s="244"/>
      <c r="AQ86" s="244"/>
      <c r="AR86" s="244"/>
      <c r="AS86" s="36"/>
    </row>
    <row r="87" ht="15.0" customHeight="1">
      <c r="A87" s="271" t="s">
        <v>309</v>
      </c>
      <c r="B87" s="75"/>
      <c r="C87" s="75"/>
      <c r="D87" s="75"/>
      <c r="E87" s="77"/>
      <c r="F87" s="273" t="s">
        <v>278</v>
      </c>
      <c r="G87" s="273"/>
      <c r="H87" s="273" t="s">
        <v>279</v>
      </c>
      <c r="I87" s="273"/>
      <c r="J87" s="273" t="s">
        <v>270</v>
      </c>
      <c r="K87" s="273" t="s">
        <v>271</v>
      </c>
      <c r="L87" s="273"/>
      <c r="M87" s="352" t="s">
        <v>272</v>
      </c>
      <c r="N87" s="36"/>
      <c r="O87" s="83" t="s">
        <v>310</v>
      </c>
      <c r="P87" s="75"/>
      <c r="Q87" s="77"/>
      <c r="R87" s="273" t="s">
        <v>279</v>
      </c>
      <c r="S87" s="78"/>
      <c r="T87" s="273" t="s">
        <v>270</v>
      </c>
      <c r="U87" s="273" t="s">
        <v>271</v>
      </c>
      <c r="V87" s="352" t="s">
        <v>281</v>
      </c>
      <c r="W87" s="85"/>
      <c r="X87" s="85"/>
      <c r="Y87" s="36"/>
      <c r="Z87" s="36"/>
      <c r="AA87" s="292"/>
      <c r="AB87" s="36"/>
      <c r="AC87" s="36"/>
      <c r="AD87" s="36"/>
      <c r="AE87" s="244"/>
      <c r="AF87" s="244"/>
      <c r="AG87" s="297"/>
      <c r="AH87" s="298"/>
      <c r="AI87" s="298"/>
      <c r="AJ87" s="36"/>
      <c r="AK87" s="36"/>
      <c r="AL87" s="36"/>
      <c r="AM87" s="244"/>
      <c r="AN87" s="244"/>
      <c r="AO87" s="244"/>
      <c r="AP87" s="244"/>
      <c r="AQ87" s="244"/>
      <c r="AR87" s="244"/>
      <c r="AS87" s="36"/>
    </row>
    <row r="88" ht="15.0" customHeight="1">
      <c r="A88" s="408" t="s">
        <v>189</v>
      </c>
      <c r="B88" s="409" t="s">
        <v>311</v>
      </c>
      <c r="C88" s="92"/>
      <c r="D88" s="92"/>
      <c r="E88" s="93"/>
      <c r="F88" s="410">
        <v>6.0</v>
      </c>
      <c r="G88" s="411"/>
      <c r="H88" s="412"/>
      <c r="I88" s="411"/>
      <c r="J88" s="413">
        <v>240.0</v>
      </c>
      <c r="K88" s="414">
        <v>5.0</v>
      </c>
      <c r="L88" s="313"/>
      <c r="M88" s="367"/>
      <c r="N88" s="36"/>
      <c r="O88" s="91" t="s">
        <v>312</v>
      </c>
      <c r="P88" s="93"/>
      <c r="Q88" s="391"/>
      <c r="R88" s="313"/>
      <c r="S88" s="313"/>
      <c r="T88" s="415">
        <v>60.0</v>
      </c>
      <c r="U88" s="279">
        <v>1.5</v>
      </c>
      <c r="V88" s="367">
        <v>1.0</v>
      </c>
      <c r="W88" s="85"/>
      <c r="X88" s="85"/>
      <c r="Y88" s="36"/>
      <c r="Z88" s="36"/>
      <c r="AA88" s="297"/>
      <c r="AB88" s="36"/>
      <c r="AC88" s="36"/>
      <c r="AD88" s="36"/>
      <c r="AE88" s="85"/>
      <c r="AF88" s="85"/>
      <c r="AG88" s="297"/>
      <c r="AH88" s="298"/>
      <c r="AI88" s="298"/>
      <c r="AJ88" s="36"/>
      <c r="AK88" s="36"/>
      <c r="AL88" s="36"/>
      <c r="AM88" s="85"/>
      <c r="AN88" s="85"/>
      <c r="AO88" s="85"/>
      <c r="AP88" s="85"/>
      <c r="AQ88" s="85"/>
      <c r="AR88" s="85"/>
      <c r="AS88" s="36"/>
    </row>
    <row r="89" ht="15.0" customHeight="1">
      <c r="A89" s="416" t="s">
        <v>190</v>
      </c>
      <c r="B89" s="417"/>
      <c r="C89" s="103"/>
      <c r="D89" s="103"/>
      <c r="E89" s="103"/>
      <c r="F89" s="410">
        <v>6.0</v>
      </c>
      <c r="G89" s="411"/>
      <c r="H89" s="412"/>
      <c r="I89" s="411"/>
      <c r="J89" s="413"/>
      <c r="K89" s="414"/>
      <c r="L89" s="331"/>
      <c r="M89" s="380"/>
      <c r="N89" s="36"/>
      <c r="O89" s="91" t="s">
        <v>313</v>
      </c>
      <c r="P89" s="93"/>
      <c r="Q89" s="391"/>
      <c r="R89" s="313"/>
      <c r="S89" s="313"/>
      <c r="T89" s="415">
        <v>5.0</v>
      </c>
      <c r="U89" s="279">
        <v>0.5</v>
      </c>
      <c r="V89" s="367">
        <v>1.0</v>
      </c>
      <c r="W89" s="85"/>
      <c r="X89" s="85"/>
      <c r="Y89" s="36"/>
      <c r="Z89" s="36"/>
      <c r="AA89" s="297"/>
      <c r="AB89" s="36"/>
      <c r="AC89" s="36"/>
      <c r="AD89" s="36"/>
      <c r="AE89" s="244"/>
      <c r="AF89" s="244"/>
      <c r="AG89" s="297"/>
      <c r="AH89" s="298"/>
      <c r="AI89" s="298"/>
      <c r="AJ89" s="36"/>
      <c r="AK89" s="36"/>
      <c r="AL89" s="36"/>
      <c r="AM89" s="244"/>
      <c r="AN89" s="244"/>
      <c r="AO89" s="244"/>
      <c r="AP89" s="244"/>
      <c r="AQ89" s="244"/>
      <c r="AR89" s="244"/>
      <c r="AS89" s="36"/>
    </row>
    <row r="90" ht="15.0" customHeight="1">
      <c r="A90" s="416" t="s">
        <v>191</v>
      </c>
      <c r="B90" s="236"/>
      <c r="C90" s="103"/>
      <c r="D90" s="103"/>
      <c r="E90" s="103"/>
      <c r="F90" s="418"/>
      <c r="G90" s="418"/>
      <c r="H90" s="418"/>
      <c r="I90" s="418"/>
      <c r="J90" s="419"/>
      <c r="K90" s="418"/>
      <c r="L90" s="331"/>
      <c r="M90" s="380"/>
      <c r="N90" s="36"/>
      <c r="O90" s="91" t="s">
        <v>314</v>
      </c>
      <c r="P90" s="93"/>
      <c r="Q90" s="391"/>
      <c r="R90" s="313"/>
      <c r="S90" s="313"/>
      <c r="T90" s="415">
        <v>20.0</v>
      </c>
      <c r="U90" s="279">
        <v>2.0</v>
      </c>
      <c r="V90" s="367">
        <v>1.0</v>
      </c>
      <c r="W90" s="85"/>
      <c r="X90" s="85"/>
      <c r="Y90" s="36"/>
      <c r="Z90" s="36"/>
      <c r="AA90" s="297"/>
      <c r="AB90" s="73"/>
      <c r="AC90" s="73"/>
      <c r="AD90" s="73"/>
      <c r="AE90" s="270"/>
      <c r="AF90" s="270"/>
      <c r="AG90" s="297"/>
      <c r="AH90" s="298"/>
      <c r="AI90" s="298"/>
      <c r="AJ90" s="73"/>
      <c r="AK90" s="73"/>
      <c r="AL90" s="73"/>
      <c r="AM90" s="270"/>
      <c r="AN90" s="270"/>
      <c r="AO90" s="270"/>
      <c r="AP90" s="270"/>
      <c r="AQ90" s="270"/>
      <c r="AR90" s="244"/>
      <c r="AS90" s="73"/>
    </row>
    <row r="91" ht="15.0" customHeight="1">
      <c r="A91" s="416" t="s">
        <v>195</v>
      </c>
      <c r="B91" s="420" t="s">
        <v>315</v>
      </c>
      <c r="C91" s="10"/>
      <c r="D91" s="10"/>
      <c r="E91" s="139"/>
      <c r="F91" s="421">
        <v>6.0</v>
      </c>
      <c r="G91" s="298"/>
      <c r="H91" s="422"/>
      <c r="I91" s="298"/>
      <c r="J91" s="423">
        <v>1300.0</v>
      </c>
      <c r="K91" s="424">
        <v>17.5</v>
      </c>
      <c r="L91" s="331"/>
      <c r="M91" s="425"/>
      <c r="N91" s="36"/>
      <c r="O91" s="91" t="s">
        <v>316</v>
      </c>
      <c r="P91" s="93"/>
      <c r="Q91" s="391"/>
      <c r="R91" s="313"/>
      <c r="S91" s="313"/>
      <c r="T91" s="415">
        <v>10.0</v>
      </c>
      <c r="U91" s="279">
        <v>0.1</v>
      </c>
      <c r="V91" s="367">
        <v>1.0</v>
      </c>
      <c r="W91" s="36"/>
      <c r="X91" s="36"/>
      <c r="Y91" s="36"/>
      <c r="Z91" s="36"/>
      <c r="AA91" s="297"/>
      <c r="AB91" s="36"/>
      <c r="AC91" s="36"/>
      <c r="AD91" s="36"/>
      <c r="AE91" s="85"/>
      <c r="AF91" s="85"/>
      <c r="AG91" s="85"/>
      <c r="AH91" s="85"/>
      <c r="AI91" s="85"/>
      <c r="AJ91" s="36"/>
      <c r="AK91" s="36"/>
      <c r="AL91" s="36"/>
      <c r="AM91" s="85"/>
      <c r="AN91" s="85"/>
      <c r="AO91" s="85"/>
      <c r="AP91" s="85"/>
      <c r="AQ91" s="85"/>
      <c r="AR91" s="85"/>
      <c r="AS91" s="36"/>
    </row>
    <row r="92" ht="15.0" customHeight="1">
      <c r="A92" s="416" t="s">
        <v>196</v>
      </c>
      <c r="B92" s="420" t="s">
        <v>315</v>
      </c>
      <c r="C92" s="10"/>
      <c r="D92" s="10"/>
      <c r="E92" s="139"/>
      <c r="F92" s="421">
        <v>6.0</v>
      </c>
      <c r="G92" s="298"/>
      <c r="H92" s="298"/>
      <c r="I92" s="298"/>
      <c r="J92" s="426"/>
      <c r="K92" s="298"/>
      <c r="L92" s="313"/>
      <c r="M92" s="367"/>
      <c r="N92" s="36"/>
      <c r="O92" s="91" t="s">
        <v>317</v>
      </c>
      <c r="P92" s="93"/>
      <c r="Q92" s="391"/>
      <c r="R92" s="313"/>
      <c r="S92" s="313"/>
      <c r="T92" s="415">
        <v>20.0</v>
      </c>
      <c r="U92" s="279">
        <v>1.0</v>
      </c>
      <c r="V92" s="367">
        <v>1.0</v>
      </c>
      <c r="W92" s="36"/>
      <c r="X92" s="36"/>
      <c r="Y92" s="36"/>
      <c r="Z92" s="36"/>
      <c r="AA92" s="36"/>
      <c r="AB92" s="36"/>
      <c r="AC92" s="36"/>
      <c r="AD92" s="36"/>
      <c r="AE92" s="244"/>
      <c r="AF92" s="244"/>
      <c r="AG92" s="244"/>
      <c r="AH92" s="244"/>
      <c r="AI92" s="244"/>
      <c r="AJ92" s="36"/>
      <c r="AK92" s="36"/>
      <c r="AL92" s="36"/>
      <c r="AM92" s="244"/>
      <c r="AN92" s="244"/>
      <c r="AO92" s="244"/>
      <c r="AP92" s="244"/>
      <c r="AQ92" s="244"/>
      <c r="AR92" s="244"/>
      <c r="AS92" s="36"/>
    </row>
    <row r="93" ht="15.0" customHeight="1">
      <c r="A93" s="416" t="s">
        <v>197</v>
      </c>
      <c r="B93" s="427"/>
      <c r="C93" s="92"/>
      <c r="D93" s="92"/>
      <c r="E93" s="92"/>
      <c r="F93" s="298"/>
      <c r="G93" s="298"/>
      <c r="H93" s="298"/>
      <c r="I93" s="298"/>
      <c r="J93" s="426"/>
      <c r="K93" s="298"/>
      <c r="L93" s="313"/>
      <c r="M93" s="377"/>
      <c r="N93" s="36"/>
      <c r="O93" s="91" t="s">
        <v>318</v>
      </c>
      <c r="P93" s="93"/>
      <c r="Q93" s="391"/>
      <c r="R93" s="313"/>
      <c r="S93" s="313"/>
      <c r="T93" s="415">
        <v>4.0</v>
      </c>
      <c r="U93" s="279">
        <v>1.0</v>
      </c>
      <c r="V93" s="367">
        <v>1.0</v>
      </c>
      <c r="W93" s="36"/>
      <c r="X93" s="36"/>
      <c r="Y93" s="36"/>
      <c r="Z93" s="36"/>
      <c r="AA93" s="36"/>
      <c r="AB93" s="36"/>
      <c r="AC93" s="36"/>
      <c r="AD93" s="36"/>
      <c r="AE93" s="244"/>
      <c r="AF93" s="244"/>
      <c r="AG93" s="244"/>
      <c r="AH93" s="244"/>
      <c r="AI93" s="244"/>
      <c r="AJ93" s="36"/>
      <c r="AK93" s="36"/>
      <c r="AL93" s="36"/>
      <c r="AM93" s="244"/>
      <c r="AN93" s="244"/>
      <c r="AO93" s="244"/>
      <c r="AP93" s="244"/>
      <c r="AQ93" s="244"/>
      <c r="AR93" s="244"/>
      <c r="AS93" s="36"/>
    </row>
    <row r="94" ht="15.0" customHeight="1">
      <c r="A94" s="416" t="s">
        <v>208</v>
      </c>
      <c r="B94" s="420" t="s">
        <v>319</v>
      </c>
      <c r="C94" s="10"/>
      <c r="D94" s="10"/>
      <c r="E94" s="139"/>
      <c r="F94" s="421">
        <v>6.0</v>
      </c>
      <c r="G94" s="298"/>
      <c r="H94" s="422"/>
      <c r="I94" s="298"/>
      <c r="J94" s="428">
        <v>1000.0</v>
      </c>
      <c r="K94" s="424">
        <v>7.5</v>
      </c>
      <c r="L94" s="313"/>
      <c r="M94" s="377"/>
      <c r="N94" s="85"/>
      <c r="O94" s="91" t="s">
        <v>320</v>
      </c>
      <c r="P94" s="93"/>
      <c r="Q94" s="391"/>
      <c r="R94" s="313"/>
      <c r="S94" s="313"/>
      <c r="T94" s="415">
        <v>2.0</v>
      </c>
      <c r="U94" s="279">
        <v>0.2</v>
      </c>
      <c r="V94" s="367">
        <v>40.0</v>
      </c>
      <c r="W94" s="36"/>
      <c r="X94" s="36"/>
      <c r="Y94" s="36"/>
      <c r="Z94" s="36"/>
      <c r="AA94" s="36"/>
      <c r="AB94" s="36"/>
      <c r="AC94" s="36"/>
      <c r="AD94" s="36"/>
      <c r="AE94" s="85"/>
      <c r="AF94" s="85"/>
      <c r="AG94" s="85"/>
      <c r="AH94" s="85"/>
      <c r="AI94" s="85"/>
      <c r="AJ94" s="36"/>
      <c r="AK94" s="36"/>
      <c r="AL94" s="36"/>
      <c r="AM94" s="85"/>
      <c r="AN94" s="85"/>
      <c r="AO94" s="85"/>
      <c r="AP94" s="85"/>
      <c r="AQ94" s="85"/>
      <c r="AR94" s="85"/>
      <c r="AS94" s="36"/>
    </row>
    <row r="95" ht="15.0" customHeight="1">
      <c r="A95" s="416" t="s">
        <v>210</v>
      </c>
      <c r="B95" s="420" t="s">
        <v>321</v>
      </c>
      <c r="C95" s="10"/>
      <c r="D95" s="10"/>
      <c r="E95" s="139"/>
      <c r="F95" s="429">
        <v>5.0</v>
      </c>
      <c r="G95" s="298"/>
      <c r="H95" s="422"/>
      <c r="I95" s="298"/>
      <c r="J95" s="428">
        <v>250.0</v>
      </c>
      <c r="K95" s="424">
        <v>1.2</v>
      </c>
      <c r="L95" s="313"/>
      <c r="M95" s="279"/>
      <c r="N95" s="220"/>
      <c r="O95" s="91" t="s">
        <v>322</v>
      </c>
      <c r="P95" s="93"/>
      <c r="Q95" s="391"/>
      <c r="R95" s="313"/>
      <c r="S95" s="313"/>
      <c r="T95" s="415">
        <v>15000.0</v>
      </c>
      <c r="U95" s="279">
        <v>0.0</v>
      </c>
      <c r="V95" s="367">
        <v>1.0</v>
      </c>
      <c r="W95" s="36"/>
      <c r="X95" s="36"/>
      <c r="Y95" s="36"/>
      <c r="Z95" s="36"/>
      <c r="AA95" s="36"/>
      <c r="AB95" s="36"/>
      <c r="AC95" s="36"/>
      <c r="AD95" s="36"/>
      <c r="AE95" s="244"/>
      <c r="AF95" s="244"/>
      <c r="AG95" s="244"/>
      <c r="AH95" s="244"/>
      <c r="AI95" s="244"/>
      <c r="AJ95" s="36"/>
      <c r="AK95" s="36"/>
      <c r="AL95" s="36"/>
      <c r="AM95" s="244"/>
      <c r="AN95" s="244"/>
      <c r="AO95" s="244"/>
      <c r="AP95" s="244"/>
      <c r="AQ95" s="244"/>
      <c r="AR95" s="244"/>
      <c r="AS95" s="36"/>
    </row>
    <row r="96" ht="15.0" customHeight="1">
      <c r="A96" s="416" t="s">
        <v>209</v>
      </c>
      <c r="B96" s="420" t="s">
        <v>323</v>
      </c>
      <c r="C96" s="10"/>
      <c r="D96" s="10"/>
      <c r="E96" s="139"/>
      <c r="F96" s="430">
        <v>6.0</v>
      </c>
      <c r="G96" s="418"/>
      <c r="H96" s="422"/>
      <c r="I96" s="298"/>
      <c r="J96" s="428">
        <v>1100.0</v>
      </c>
      <c r="K96" s="424">
        <v>10.0</v>
      </c>
      <c r="L96" s="313"/>
      <c r="M96" s="279"/>
      <c r="N96" s="224"/>
      <c r="O96" s="368"/>
      <c r="P96" s="93"/>
      <c r="Q96" s="391"/>
      <c r="R96" s="313"/>
      <c r="S96" s="313"/>
      <c r="T96" s="431"/>
      <c r="U96" s="313"/>
      <c r="V96" s="377"/>
      <c r="W96" s="36"/>
      <c r="X96" s="36"/>
      <c r="Y96" s="36"/>
      <c r="Z96" s="36"/>
      <c r="AA96" s="36"/>
      <c r="AB96" s="292"/>
      <c r="AC96" s="293"/>
      <c r="AD96" s="293"/>
      <c r="AE96" s="293"/>
      <c r="AF96" s="293"/>
      <c r="AG96" s="293"/>
      <c r="AH96" s="293"/>
      <c r="AI96" s="293"/>
      <c r="AJ96" s="292"/>
      <c r="AK96" s="293"/>
      <c r="AL96" s="293"/>
      <c r="AM96" s="293"/>
      <c r="AN96" s="293"/>
      <c r="AO96" s="293"/>
      <c r="AP96" s="293"/>
      <c r="AQ96" s="293"/>
      <c r="AR96" s="293"/>
      <c r="AS96" s="293"/>
    </row>
    <row r="97" ht="15.0" customHeight="1">
      <c r="A97" s="432" t="s">
        <v>211</v>
      </c>
      <c r="B97" s="433" t="s">
        <v>324</v>
      </c>
      <c r="C97" s="193"/>
      <c r="D97" s="193"/>
      <c r="E97" s="152"/>
      <c r="F97" s="434">
        <v>4.0</v>
      </c>
      <c r="G97" s="435"/>
      <c r="H97" s="436"/>
      <c r="I97" s="435"/>
      <c r="J97" s="437">
        <v>150.0</v>
      </c>
      <c r="K97" s="438">
        <v>3.5</v>
      </c>
      <c r="L97" s="123"/>
      <c r="M97" s="123"/>
      <c r="N97" s="224"/>
      <c r="O97" s="121"/>
      <c r="P97" s="60"/>
      <c r="Q97" s="403"/>
      <c r="R97" s="123"/>
      <c r="S97" s="123"/>
      <c r="T97" s="439"/>
      <c r="U97" s="123"/>
      <c r="V97" s="372"/>
      <c r="W97" s="36"/>
      <c r="X97" s="36"/>
      <c r="Y97" s="36"/>
      <c r="Z97" s="36"/>
      <c r="AA97" s="36"/>
      <c r="AB97" s="297"/>
      <c r="AC97" s="298"/>
      <c r="AD97" s="298"/>
      <c r="AE97" s="299"/>
      <c r="AF97" s="299"/>
      <c r="AG97" s="299"/>
      <c r="AH97" s="299"/>
      <c r="AI97" s="299"/>
      <c r="AJ97" s="297"/>
      <c r="AK97" s="298"/>
      <c r="AL97" s="298"/>
      <c r="AM97" s="299"/>
      <c r="AN97" s="299"/>
      <c r="AO97" s="299"/>
      <c r="AP97" s="299"/>
      <c r="AQ97" s="299"/>
      <c r="AR97" s="299"/>
      <c r="AS97" s="298"/>
    </row>
    <row r="98" ht="9.75" customHeight="1">
      <c r="A98" s="36"/>
      <c r="B98" s="440" t="s">
        <v>325</v>
      </c>
      <c r="C98" s="136"/>
      <c r="D98" s="136"/>
      <c r="E98" s="136"/>
      <c r="F98" s="36"/>
      <c r="G98" s="36"/>
      <c r="H98" s="36"/>
      <c r="I98" s="63" t="s">
        <v>326</v>
      </c>
      <c r="J98" s="36"/>
      <c r="K98" s="36"/>
      <c r="L98" s="36"/>
      <c r="M98" s="36"/>
      <c r="N98" s="36"/>
      <c r="O98" s="63" t="s">
        <v>327</v>
      </c>
      <c r="P98" s="36"/>
      <c r="Q98" s="36"/>
      <c r="R98" s="36"/>
      <c r="S98" s="36"/>
      <c r="T98" s="36"/>
      <c r="U98" s="36"/>
      <c r="V98" s="36"/>
      <c r="W98" s="36"/>
      <c r="X98" s="36"/>
      <c r="Y98" s="36"/>
      <c r="Z98" s="36"/>
      <c r="AA98" s="36"/>
      <c r="AB98" s="297"/>
      <c r="AC98" s="298"/>
      <c r="AD98" s="298"/>
      <c r="AE98" s="299"/>
      <c r="AF98" s="299"/>
      <c r="AG98" s="299"/>
      <c r="AH98" s="299"/>
      <c r="AI98" s="299"/>
      <c r="AJ98" s="297"/>
      <c r="AK98" s="298"/>
      <c r="AL98" s="298"/>
      <c r="AM98" s="299"/>
      <c r="AN98" s="299"/>
      <c r="AO98" s="299"/>
      <c r="AP98" s="299"/>
      <c r="AQ98" s="299"/>
      <c r="AR98" s="299"/>
      <c r="AS98" s="298"/>
    </row>
    <row r="99" ht="20.25" customHeight="1">
      <c r="A99" s="74" t="s">
        <v>328</v>
      </c>
      <c r="B99" s="75"/>
      <c r="C99" s="77"/>
      <c r="D99" s="273" t="s">
        <v>110</v>
      </c>
      <c r="E99" s="351" t="s">
        <v>153</v>
      </c>
      <c r="F99" s="77"/>
      <c r="G99" s="351" t="s">
        <v>289</v>
      </c>
      <c r="H99" s="77"/>
      <c r="I99" s="78"/>
      <c r="J99" s="274" t="s">
        <v>290</v>
      </c>
      <c r="K99" s="274" t="s">
        <v>291</v>
      </c>
      <c r="L99" s="273"/>
      <c r="M99" s="273" t="s">
        <v>292</v>
      </c>
      <c r="N99" s="273" t="s">
        <v>293</v>
      </c>
      <c r="O99" s="273" t="s">
        <v>199</v>
      </c>
      <c r="P99" s="273" t="s">
        <v>125</v>
      </c>
      <c r="Q99" s="352" t="s">
        <v>329</v>
      </c>
      <c r="R99" s="36"/>
      <c r="S99" s="36"/>
      <c r="T99" s="36"/>
      <c r="U99" s="36"/>
      <c r="V99" s="36"/>
      <c r="W99" s="36"/>
      <c r="X99" s="36"/>
      <c r="Y99" s="36"/>
      <c r="Z99" s="36"/>
      <c r="AA99" s="36"/>
      <c r="AB99" s="297"/>
      <c r="AC99" s="298"/>
      <c r="AD99" s="298"/>
      <c r="AE99" s="298"/>
      <c r="AF99" s="298"/>
      <c r="AG99" s="298"/>
      <c r="AH99" s="298"/>
      <c r="AI99" s="298"/>
      <c r="AJ99" s="297"/>
      <c r="AK99" s="298"/>
      <c r="AL99" s="298"/>
      <c r="AM99" s="298"/>
      <c r="AN99" s="298"/>
      <c r="AO99" s="298"/>
      <c r="AP99" s="298"/>
      <c r="AQ99" s="298"/>
      <c r="AR99" s="298"/>
      <c r="AS99" s="298"/>
    </row>
    <row r="100" ht="15.0" customHeight="1">
      <c r="A100" s="441"/>
      <c r="B100" s="92"/>
      <c r="C100" s="92"/>
      <c r="D100" s="411"/>
      <c r="E100" s="336"/>
      <c r="F100" s="92"/>
      <c r="G100" s="411"/>
      <c r="H100" s="411"/>
      <c r="I100" s="411"/>
      <c r="J100" s="411"/>
      <c r="K100" s="411"/>
      <c r="L100" s="411"/>
      <c r="M100" s="411"/>
      <c r="N100" s="411"/>
      <c r="O100" s="411"/>
      <c r="P100" s="411"/>
      <c r="Q100" s="442">
        <f>(D100*((Q101+H101)/100+1))</f>
        <v>0</v>
      </c>
      <c r="R100" s="36"/>
      <c r="S100" s="36"/>
      <c r="T100" s="36"/>
      <c r="U100" s="36"/>
      <c r="V100" s="36"/>
      <c r="W100" s="36"/>
      <c r="X100" s="36"/>
      <c r="Y100" s="36"/>
      <c r="Z100" s="36"/>
      <c r="AA100" s="36"/>
      <c r="AB100" s="297"/>
      <c r="AC100" s="298"/>
      <c r="AD100" s="298"/>
      <c r="AE100" s="299"/>
      <c r="AF100" s="299"/>
      <c r="AG100" s="299"/>
      <c r="AH100" s="299"/>
      <c r="AI100" s="299"/>
      <c r="AJ100" s="297"/>
      <c r="AK100" s="298"/>
      <c r="AL100" s="298"/>
      <c r="AM100" s="299"/>
      <c r="AN100" s="299"/>
      <c r="AO100" s="299"/>
      <c r="AP100" s="299"/>
      <c r="AQ100" s="299"/>
      <c r="AR100" s="299"/>
      <c r="AS100" s="298"/>
    </row>
    <row r="101" ht="15.0" customHeight="1">
      <c r="A101" s="443" t="s">
        <v>330</v>
      </c>
      <c r="B101" s="444"/>
      <c r="C101" s="445"/>
      <c r="D101" s="445"/>
      <c r="E101" s="445"/>
      <c r="F101" s="445"/>
      <c r="G101" s="446" t="s">
        <v>331</v>
      </c>
      <c r="H101" s="447"/>
      <c r="I101" s="445"/>
      <c r="J101" s="446" t="s">
        <v>332</v>
      </c>
      <c r="K101" s="444"/>
      <c r="L101" s="445"/>
      <c r="M101" s="445"/>
      <c r="N101" s="445"/>
      <c r="O101" s="445"/>
      <c r="P101" s="446" t="s">
        <v>333</v>
      </c>
      <c r="Q101" s="448"/>
      <c r="R101" s="36"/>
      <c r="S101" s="36"/>
      <c r="T101" s="36"/>
      <c r="U101" s="36"/>
      <c r="V101" s="36"/>
      <c r="W101" s="85"/>
      <c r="X101" s="85"/>
      <c r="Y101" s="36"/>
      <c r="Z101" s="36"/>
      <c r="AA101" s="36"/>
      <c r="AB101" s="36"/>
      <c r="AC101" s="36"/>
      <c r="AD101" s="36"/>
      <c r="AE101" s="36"/>
      <c r="AF101" s="36"/>
      <c r="AG101" s="36"/>
      <c r="AH101" s="36"/>
      <c r="AI101" s="36"/>
      <c r="AJ101" s="36"/>
      <c r="AK101" s="36"/>
      <c r="AL101" s="36"/>
      <c r="AM101" s="36"/>
      <c r="AN101" s="36"/>
      <c r="AO101" s="36"/>
      <c r="AP101" s="38"/>
      <c r="AQ101" s="38"/>
      <c r="AR101" s="38"/>
      <c r="AS101" s="38"/>
    </row>
    <row r="102" ht="15.0" customHeight="1">
      <c r="A102" s="441"/>
      <c r="B102" s="92"/>
      <c r="C102" s="93"/>
      <c r="D102" s="449"/>
      <c r="E102" s="450"/>
      <c r="F102" s="108"/>
      <c r="G102" s="451"/>
      <c r="H102" s="93"/>
      <c r="I102" s="452"/>
      <c r="J102" s="313"/>
      <c r="K102" s="452"/>
      <c r="L102" s="452"/>
      <c r="M102" s="452"/>
      <c r="N102" s="452"/>
      <c r="O102" s="452"/>
      <c r="P102" s="313"/>
      <c r="Q102" s="453">
        <f>(D102*((Q103+H103)/100+1))</f>
        <v>0</v>
      </c>
      <c r="R102" s="36"/>
      <c r="S102" s="36"/>
      <c r="T102" s="36"/>
      <c r="U102" s="36"/>
      <c r="V102" s="36"/>
      <c r="W102" s="85"/>
      <c r="X102" s="85"/>
      <c r="Y102" s="36"/>
      <c r="Z102" s="36"/>
      <c r="AA102" s="36"/>
      <c r="AB102" s="36"/>
      <c r="AC102" s="36"/>
      <c r="AD102" s="36"/>
      <c r="AE102" s="36"/>
      <c r="AF102" s="36"/>
      <c r="AG102" s="36"/>
      <c r="AH102" s="36"/>
      <c r="AI102" s="36"/>
      <c r="AJ102" s="36"/>
      <c r="AK102" s="36"/>
      <c r="AL102" s="36"/>
      <c r="AM102" s="36"/>
      <c r="AN102" s="36"/>
      <c r="AO102" s="36"/>
      <c r="AP102" s="38"/>
      <c r="AQ102" s="38"/>
      <c r="AR102" s="38"/>
      <c r="AS102" s="38"/>
    </row>
    <row r="103" ht="15.0" customHeight="1">
      <c r="A103" s="454" t="s">
        <v>330</v>
      </c>
      <c r="B103" s="444"/>
      <c r="C103" s="445"/>
      <c r="D103" s="445"/>
      <c r="E103" s="445"/>
      <c r="F103" s="455"/>
      <c r="G103" s="456" t="s">
        <v>331</v>
      </c>
      <c r="H103" s="457"/>
      <c r="I103" s="458"/>
      <c r="J103" s="459" t="s">
        <v>332</v>
      </c>
      <c r="K103" s="444"/>
      <c r="L103" s="445"/>
      <c r="M103" s="445"/>
      <c r="N103" s="445"/>
      <c r="O103" s="455"/>
      <c r="P103" s="456" t="s">
        <v>333</v>
      </c>
      <c r="Q103" s="460"/>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8"/>
      <c r="AQ103" s="38"/>
      <c r="AR103" s="38"/>
      <c r="AS103" s="38"/>
    </row>
    <row r="104" ht="15.0" customHeight="1">
      <c r="A104" s="441"/>
      <c r="B104" s="92"/>
      <c r="C104" s="93"/>
      <c r="D104" s="461"/>
      <c r="E104" s="336"/>
      <c r="F104" s="93"/>
      <c r="G104" s="451"/>
      <c r="H104" s="93"/>
      <c r="I104" s="313"/>
      <c r="J104" s="313"/>
      <c r="K104" s="313"/>
      <c r="L104" s="313"/>
      <c r="M104" s="313"/>
      <c r="N104" s="313"/>
      <c r="O104" s="313"/>
      <c r="P104" s="313"/>
      <c r="Q104" s="462">
        <f>(D104*((Q105+H105)/100+1))</f>
        <v>0</v>
      </c>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8"/>
      <c r="AQ104" s="38"/>
      <c r="AR104" s="38"/>
      <c r="AS104" s="38"/>
    </row>
    <row r="105" ht="15.0" customHeight="1">
      <c r="A105" s="454" t="s">
        <v>330</v>
      </c>
      <c r="B105" s="444"/>
      <c r="C105" s="445"/>
      <c r="D105" s="445"/>
      <c r="E105" s="445"/>
      <c r="F105" s="455"/>
      <c r="G105" s="456" t="s">
        <v>331</v>
      </c>
      <c r="H105" s="457"/>
      <c r="I105" s="458"/>
      <c r="J105" s="459" t="s">
        <v>332</v>
      </c>
      <c r="K105" s="444"/>
      <c r="L105" s="445"/>
      <c r="M105" s="445"/>
      <c r="N105" s="445"/>
      <c r="O105" s="455"/>
      <c r="P105" s="456" t="s">
        <v>333</v>
      </c>
      <c r="Q105" s="460"/>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8"/>
      <c r="AQ105" s="38"/>
      <c r="AR105" s="38"/>
      <c r="AS105" s="38"/>
    </row>
    <row r="106" ht="15.0" customHeight="1">
      <c r="A106" s="441"/>
      <c r="B106" s="92"/>
      <c r="C106" s="93"/>
      <c r="D106" s="461"/>
      <c r="E106" s="336"/>
      <c r="F106" s="93"/>
      <c r="G106" s="451"/>
      <c r="H106" s="93"/>
      <c r="I106" s="313"/>
      <c r="J106" s="313"/>
      <c r="K106" s="313"/>
      <c r="L106" s="313"/>
      <c r="M106" s="313"/>
      <c r="N106" s="313"/>
      <c r="O106" s="313"/>
      <c r="P106" s="313"/>
      <c r="Q106" s="453">
        <f>(D106*((Q107+H107)/100+1))</f>
        <v>0</v>
      </c>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8"/>
      <c r="AQ106" s="38"/>
      <c r="AR106" s="38"/>
      <c r="AS106" s="38"/>
    </row>
    <row r="107" ht="15.0" customHeight="1">
      <c r="A107" s="454" t="s">
        <v>330</v>
      </c>
      <c r="B107" s="444"/>
      <c r="C107" s="445"/>
      <c r="D107" s="445"/>
      <c r="E107" s="445"/>
      <c r="F107" s="455"/>
      <c r="G107" s="456" t="s">
        <v>331</v>
      </c>
      <c r="H107" s="457"/>
      <c r="I107" s="458"/>
      <c r="J107" s="459" t="s">
        <v>332</v>
      </c>
      <c r="K107" s="444"/>
      <c r="L107" s="445"/>
      <c r="M107" s="445"/>
      <c r="N107" s="445"/>
      <c r="O107" s="455"/>
      <c r="P107" s="456" t="s">
        <v>333</v>
      </c>
      <c r="Q107" s="460"/>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8"/>
      <c r="AQ107" s="38"/>
      <c r="AR107" s="38"/>
      <c r="AS107" s="38"/>
    </row>
    <row r="108" ht="15.0" customHeight="1">
      <c r="A108" s="441"/>
      <c r="B108" s="92"/>
      <c r="C108" s="93"/>
      <c r="D108" s="461"/>
      <c r="E108" s="336"/>
      <c r="F108" s="93"/>
      <c r="G108" s="313"/>
      <c r="H108" s="313"/>
      <c r="I108" s="313"/>
      <c r="J108" s="313"/>
      <c r="K108" s="313"/>
      <c r="L108" s="313"/>
      <c r="M108" s="313"/>
      <c r="N108" s="313"/>
      <c r="O108" s="313"/>
      <c r="P108" s="313"/>
      <c r="Q108" s="462">
        <f>(D108*((Q109+H109)/100+1))</f>
        <v>0</v>
      </c>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8"/>
      <c r="AQ108" s="38"/>
      <c r="AR108" s="38"/>
      <c r="AS108" s="38"/>
    </row>
    <row r="109" ht="15.0" customHeight="1">
      <c r="A109" s="463" t="s">
        <v>330</v>
      </c>
      <c r="B109" s="464"/>
      <c r="C109" s="465"/>
      <c r="D109" s="465"/>
      <c r="E109" s="465"/>
      <c r="F109" s="251"/>
      <c r="G109" s="466" t="s">
        <v>331</v>
      </c>
      <c r="H109" s="467"/>
      <c r="I109" s="468"/>
      <c r="J109" s="469" t="s">
        <v>332</v>
      </c>
      <c r="K109" s="464"/>
      <c r="L109" s="465"/>
      <c r="M109" s="465"/>
      <c r="N109" s="465"/>
      <c r="O109" s="251"/>
      <c r="P109" s="456" t="s">
        <v>333</v>
      </c>
      <c r="Q109" s="460"/>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8"/>
      <c r="AQ109" s="38"/>
      <c r="AR109" s="38"/>
      <c r="AS109" s="38"/>
    </row>
    <row r="110" ht="15.0" customHeight="1">
      <c r="A110" s="441"/>
      <c r="B110" s="92"/>
      <c r="C110" s="93"/>
      <c r="D110" s="461"/>
      <c r="E110" s="336"/>
      <c r="F110" s="93"/>
      <c r="G110" s="313"/>
      <c r="H110" s="313"/>
      <c r="I110" s="313"/>
      <c r="J110" s="313"/>
      <c r="K110" s="313"/>
      <c r="L110" s="313"/>
      <c r="M110" s="313"/>
      <c r="N110" s="313"/>
      <c r="O110" s="313"/>
      <c r="P110" s="313"/>
      <c r="Q110" s="462">
        <f>(D110*((Q111+H111)/100+1))</f>
        <v>0</v>
      </c>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8"/>
      <c r="AQ110" s="38"/>
      <c r="AR110" s="38"/>
      <c r="AS110" s="38"/>
    </row>
    <row r="111" ht="15.0" customHeight="1">
      <c r="A111" s="463" t="s">
        <v>330</v>
      </c>
      <c r="B111" s="464"/>
      <c r="C111" s="465"/>
      <c r="D111" s="465"/>
      <c r="E111" s="465"/>
      <c r="F111" s="251"/>
      <c r="G111" s="466" t="s">
        <v>331</v>
      </c>
      <c r="H111" s="467"/>
      <c r="I111" s="468"/>
      <c r="J111" s="469" t="s">
        <v>332</v>
      </c>
      <c r="K111" s="464"/>
      <c r="L111" s="465"/>
      <c r="M111" s="465"/>
      <c r="N111" s="465"/>
      <c r="O111" s="251"/>
      <c r="P111" s="456" t="s">
        <v>333</v>
      </c>
      <c r="Q111" s="460"/>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8"/>
      <c r="AQ111" s="38"/>
      <c r="AR111" s="38"/>
      <c r="AS111" s="38"/>
    </row>
    <row r="112" ht="15.0" customHeight="1">
      <c r="A112" s="470"/>
      <c r="B112" s="471"/>
      <c r="C112" s="472"/>
      <c r="D112" s="449"/>
      <c r="E112" s="473"/>
      <c r="F112" s="472"/>
      <c r="G112" s="474"/>
      <c r="H112" s="472"/>
      <c r="I112" s="313"/>
      <c r="J112" s="475"/>
      <c r="K112" s="472"/>
      <c r="L112" s="452"/>
      <c r="M112" s="452"/>
      <c r="N112" s="452"/>
      <c r="O112" s="452"/>
      <c r="P112" s="313"/>
      <c r="Q112" s="47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8"/>
      <c r="AQ112" s="38"/>
      <c r="AR112" s="38"/>
      <c r="AS112" s="38"/>
    </row>
    <row r="113" ht="15.0" customHeight="1">
      <c r="A113" s="477" t="s">
        <v>330</v>
      </c>
      <c r="B113" s="444"/>
      <c r="C113" s="445"/>
      <c r="D113" s="445"/>
      <c r="E113" s="445"/>
      <c r="F113" s="458"/>
      <c r="G113" s="478" t="s">
        <v>331</v>
      </c>
      <c r="H113" s="479"/>
      <c r="I113" s="480"/>
      <c r="J113" s="459" t="s">
        <v>332</v>
      </c>
      <c r="K113" s="444"/>
      <c r="L113" s="445"/>
      <c r="M113" s="445"/>
      <c r="N113" s="445"/>
      <c r="O113" s="458"/>
      <c r="P113" s="456" t="s">
        <v>333</v>
      </c>
      <c r="Q113" s="481"/>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8"/>
      <c r="AQ113" s="38"/>
      <c r="AR113" s="38"/>
      <c r="AS113" s="38"/>
    </row>
    <row r="114" ht="15.0" customHeight="1">
      <c r="A114" s="470"/>
      <c r="B114" s="471"/>
      <c r="C114" s="472"/>
      <c r="D114" s="482"/>
      <c r="E114" s="473"/>
      <c r="F114" s="472"/>
      <c r="G114" s="474"/>
      <c r="H114" s="472"/>
      <c r="I114" s="313"/>
      <c r="J114" s="475"/>
      <c r="K114" s="472"/>
      <c r="L114" s="313"/>
      <c r="M114" s="313"/>
      <c r="N114" s="313"/>
      <c r="O114" s="313"/>
      <c r="P114" s="313"/>
      <c r="Q114" s="483"/>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8"/>
      <c r="AQ114" s="38"/>
      <c r="AR114" s="38"/>
      <c r="AS114" s="38"/>
    </row>
    <row r="115" ht="15.0" customHeight="1">
      <c r="A115" s="477" t="s">
        <v>330</v>
      </c>
      <c r="B115" s="444"/>
      <c r="C115" s="445"/>
      <c r="D115" s="445"/>
      <c r="E115" s="445"/>
      <c r="F115" s="458"/>
      <c r="G115" s="478" t="s">
        <v>331</v>
      </c>
      <c r="H115" s="479"/>
      <c r="I115" s="480"/>
      <c r="J115" s="459" t="s">
        <v>332</v>
      </c>
      <c r="K115" s="444"/>
      <c r="L115" s="445"/>
      <c r="M115" s="445"/>
      <c r="N115" s="445"/>
      <c r="O115" s="458"/>
      <c r="P115" s="456" t="s">
        <v>333</v>
      </c>
      <c r="Q115" s="481"/>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8"/>
      <c r="AQ115" s="38"/>
      <c r="AR115" s="38"/>
      <c r="AS115" s="38"/>
    </row>
    <row r="116" ht="15.0" customHeight="1">
      <c r="A116" s="470"/>
      <c r="B116" s="471"/>
      <c r="C116" s="472"/>
      <c r="D116" s="482"/>
      <c r="E116" s="473"/>
      <c r="F116" s="472"/>
      <c r="G116" s="474"/>
      <c r="H116" s="472"/>
      <c r="I116" s="313"/>
      <c r="J116" s="475"/>
      <c r="K116" s="472"/>
      <c r="L116" s="313"/>
      <c r="M116" s="313"/>
      <c r="N116" s="313"/>
      <c r="O116" s="313"/>
      <c r="P116" s="313"/>
      <c r="Q116" s="47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8"/>
      <c r="AQ116" s="38"/>
      <c r="AR116" s="38"/>
      <c r="AS116" s="38"/>
    </row>
    <row r="117" ht="15.0" customHeight="1">
      <c r="A117" s="477" t="s">
        <v>330</v>
      </c>
      <c r="B117" s="444"/>
      <c r="C117" s="445"/>
      <c r="D117" s="445"/>
      <c r="E117" s="445"/>
      <c r="F117" s="458"/>
      <c r="G117" s="478" t="s">
        <v>331</v>
      </c>
      <c r="H117" s="479"/>
      <c r="I117" s="480"/>
      <c r="J117" s="459" t="s">
        <v>332</v>
      </c>
      <c r="K117" s="444"/>
      <c r="L117" s="445"/>
      <c r="M117" s="445"/>
      <c r="N117" s="445"/>
      <c r="O117" s="458"/>
      <c r="P117" s="456" t="s">
        <v>333</v>
      </c>
      <c r="Q117" s="481"/>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8"/>
      <c r="AQ117" s="38"/>
      <c r="AR117" s="38"/>
      <c r="AS117" s="38"/>
    </row>
    <row r="118" ht="15.0" customHeight="1">
      <c r="A118" s="470"/>
      <c r="B118" s="471"/>
      <c r="C118" s="472"/>
      <c r="D118" s="482"/>
      <c r="E118" s="473"/>
      <c r="F118" s="472"/>
      <c r="G118" s="474"/>
      <c r="H118" s="472"/>
      <c r="I118" s="313"/>
      <c r="J118" s="475"/>
      <c r="K118" s="472"/>
      <c r="L118" s="313"/>
      <c r="M118" s="313"/>
      <c r="N118" s="313"/>
      <c r="O118" s="313"/>
      <c r="P118" s="313"/>
      <c r="Q118" s="483"/>
      <c r="R118" s="401"/>
      <c r="S118" s="401"/>
      <c r="T118" s="401"/>
      <c r="U118" s="36"/>
      <c r="V118" s="36"/>
      <c r="W118" s="36"/>
      <c r="X118" s="36"/>
      <c r="Y118" s="36"/>
      <c r="Z118" s="36"/>
      <c r="AA118" s="36"/>
      <c r="AB118" s="36"/>
      <c r="AC118" s="36"/>
      <c r="AD118" s="36"/>
      <c r="AE118" s="36"/>
      <c r="AF118" s="36"/>
      <c r="AG118" s="36"/>
      <c r="AH118" s="36"/>
      <c r="AI118" s="36"/>
      <c r="AJ118" s="36"/>
      <c r="AK118" s="36"/>
      <c r="AL118" s="36"/>
      <c r="AM118" s="36"/>
      <c r="AN118" s="36"/>
      <c r="AO118" s="36"/>
      <c r="AP118" s="38"/>
      <c r="AQ118" s="38"/>
      <c r="AR118" s="38"/>
      <c r="AS118" s="38"/>
    </row>
    <row r="119" ht="15.0" customHeight="1">
      <c r="A119" s="484" t="s">
        <v>330</v>
      </c>
      <c r="B119" s="485"/>
      <c r="C119" s="127"/>
      <c r="D119" s="127"/>
      <c r="E119" s="127"/>
      <c r="F119" s="486"/>
      <c r="G119" s="487" t="s">
        <v>331</v>
      </c>
      <c r="H119" s="488"/>
      <c r="I119" s="123"/>
      <c r="J119" s="489" t="s">
        <v>332</v>
      </c>
      <c r="K119" s="485"/>
      <c r="L119" s="127"/>
      <c r="M119" s="127"/>
      <c r="N119" s="127"/>
      <c r="O119" s="486"/>
      <c r="P119" s="487" t="s">
        <v>333</v>
      </c>
      <c r="Q119" s="490"/>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8"/>
      <c r="AQ119" s="38"/>
      <c r="AR119" s="38"/>
      <c r="AS119" s="38"/>
    </row>
    <row r="120" ht="9.75" customHeight="1">
      <c r="A120" s="36"/>
      <c r="B120" s="36"/>
      <c r="C120" s="36"/>
      <c r="D120" s="63" t="s">
        <v>334</v>
      </c>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8"/>
      <c r="AQ120" s="38"/>
      <c r="AR120" s="38"/>
      <c r="AS120" s="38"/>
    </row>
    <row r="121" ht="20.25" customHeight="1">
      <c r="A121" s="491" t="s">
        <v>335</v>
      </c>
      <c r="B121" s="492"/>
      <c r="C121" s="493"/>
      <c r="D121" s="494" t="s">
        <v>336</v>
      </c>
      <c r="E121" s="495" t="s">
        <v>162</v>
      </c>
      <c r="F121" s="493"/>
      <c r="G121" s="495" t="s">
        <v>289</v>
      </c>
      <c r="H121" s="493"/>
      <c r="I121" s="494"/>
      <c r="J121" s="494" t="s">
        <v>290</v>
      </c>
      <c r="K121" s="494" t="s">
        <v>291</v>
      </c>
      <c r="L121" s="494"/>
      <c r="M121" s="494" t="s">
        <v>292</v>
      </c>
      <c r="N121" s="494" t="s">
        <v>293</v>
      </c>
      <c r="O121" s="494" t="s">
        <v>199</v>
      </c>
      <c r="P121" s="494" t="s">
        <v>125</v>
      </c>
      <c r="Q121" s="496" t="s">
        <v>329</v>
      </c>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8"/>
      <c r="AQ121" s="38"/>
      <c r="AR121" s="38"/>
      <c r="AS121" s="38"/>
    </row>
    <row r="122" ht="14.25" customHeight="1">
      <c r="A122" s="441"/>
      <c r="B122" s="92"/>
      <c r="C122" s="93"/>
      <c r="D122" s="482"/>
      <c r="E122" s="497"/>
      <c r="F122" s="498"/>
      <c r="G122" s="381"/>
      <c r="H122" s="93"/>
      <c r="I122" s="313"/>
      <c r="J122" s="313"/>
      <c r="K122" s="313"/>
      <c r="L122" s="313"/>
      <c r="M122" s="313"/>
      <c r="N122" s="313"/>
      <c r="O122" s="313"/>
      <c r="P122" s="313"/>
      <c r="Q122" s="453"/>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8"/>
      <c r="AQ122" s="38"/>
      <c r="AR122" s="38"/>
      <c r="AS122" s="38"/>
    </row>
    <row r="123" ht="15.0" customHeight="1">
      <c r="A123" s="454" t="s">
        <v>330</v>
      </c>
      <c r="B123" s="444"/>
      <c r="C123" s="445"/>
      <c r="D123" s="445"/>
      <c r="E123" s="445"/>
      <c r="F123" s="455"/>
      <c r="G123" s="456" t="s">
        <v>331</v>
      </c>
      <c r="H123" s="457"/>
      <c r="I123" s="458"/>
      <c r="J123" s="459" t="s">
        <v>332</v>
      </c>
      <c r="K123" s="444"/>
      <c r="L123" s="445"/>
      <c r="M123" s="445"/>
      <c r="N123" s="445"/>
      <c r="O123" s="455"/>
      <c r="P123" s="456" t="s">
        <v>333</v>
      </c>
      <c r="Q123" s="460">
        <v>0.0</v>
      </c>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8"/>
      <c r="AQ123" s="38"/>
      <c r="AR123" s="38"/>
      <c r="AS123" s="38"/>
    </row>
    <row r="124" ht="15.0" customHeight="1">
      <c r="A124" s="441"/>
      <c r="B124" s="92"/>
      <c r="C124" s="93"/>
      <c r="D124" s="482"/>
      <c r="E124" s="499"/>
      <c r="F124" s="500">
        <f>(1-(D124-1))</f>
        <v>2</v>
      </c>
      <c r="G124" s="381"/>
      <c r="H124" s="93"/>
      <c r="I124" s="313"/>
      <c r="J124" s="313"/>
      <c r="K124" s="313"/>
      <c r="L124" s="313"/>
      <c r="M124" s="313"/>
      <c r="N124" s="313"/>
      <c r="O124" s="313"/>
      <c r="P124" s="313"/>
      <c r="Q124" s="453">
        <f>((D124*10)*((Q125+H125)/100+1))</f>
        <v>0</v>
      </c>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8"/>
      <c r="AQ124" s="38"/>
      <c r="AR124" s="38"/>
      <c r="AS124" s="38"/>
    </row>
    <row r="125" ht="15.0" customHeight="1">
      <c r="A125" s="454" t="s">
        <v>330</v>
      </c>
      <c r="B125" s="444"/>
      <c r="C125" s="445"/>
      <c r="D125" s="445"/>
      <c r="E125" s="445"/>
      <c r="F125" s="455"/>
      <c r="G125" s="456" t="s">
        <v>331</v>
      </c>
      <c r="H125" s="457"/>
      <c r="I125" s="458"/>
      <c r="J125" s="459" t="s">
        <v>332</v>
      </c>
      <c r="K125" s="444"/>
      <c r="L125" s="445"/>
      <c r="M125" s="445"/>
      <c r="N125" s="445"/>
      <c r="O125" s="455"/>
      <c r="P125" s="456" t="s">
        <v>333</v>
      </c>
      <c r="Q125" s="460"/>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8"/>
      <c r="AQ125" s="38"/>
      <c r="AR125" s="38"/>
      <c r="AS125" s="38"/>
    </row>
    <row r="126" ht="15.0" customHeight="1">
      <c r="A126" s="441"/>
      <c r="B126" s="92"/>
      <c r="C126" s="93"/>
      <c r="D126" s="482"/>
      <c r="E126" s="499"/>
      <c r="F126" s="500">
        <f>(1-(D126-1))</f>
        <v>2</v>
      </c>
      <c r="G126" s="381"/>
      <c r="H126" s="93"/>
      <c r="I126" s="313"/>
      <c r="J126" s="313"/>
      <c r="K126" s="313"/>
      <c r="L126" s="313"/>
      <c r="M126" s="313"/>
      <c r="N126" s="313"/>
      <c r="O126" s="313"/>
      <c r="P126" s="313"/>
      <c r="Q126" s="453">
        <f>((D126*10)*((Q127+H127)/100+1))</f>
        <v>0</v>
      </c>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8"/>
      <c r="AQ126" s="38"/>
      <c r="AR126" s="38"/>
      <c r="AS126" s="38"/>
    </row>
    <row r="127" ht="15.0" customHeight="1">
      <c r="A127" s="501" t="s">
        <v>330</v>
      </c>
      <c r="B127" s="485"/>
      <c r="C127" s="127"/>
      <c r="D127" s="127"/>
      <c r="E127" s="127"/>
      <c r="F127" s="128"/>
      <c r="G127" s="487" t="s">
        <v>331</v>
      </c>
      <c r="H127" s="502"/>
      <c r="I127" s="486"/>
      <c r="J127" s="503" t="s">
        <v>332</v>
      </c>
      <c r="K127" s="485"/>
      <c r="L127" s="127"/>
      <c r="M127" s="127"/>
      <c r="N127" s="127"/>
      <c r="O127" s="128"/>
      <c r="P127" s="487" t="s">
        <v>333</v>
      </c>
      <c r="Q127" s="504"/>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8"/>
      <c r="AQ127" s="38"/>
      <c r="AR127" s="38"/>
      <c r="AS127" s="38"/>
    </row>
    <row r="128" ht="19.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8"/>
      <c r="AQ128" s="38"/>
      <c r="AR128" s="38"/>
      <c r="AS128" s="38"/>
    </row>
    <row r="129" ht="19.5" customHeight="1">
      <c r="A129" s="271" t="s">
        <v>337</v>
      </c>
      <c r="B129" s="75"/>
      <c r="C129" s="75"/>
      <c r="D129" s="75"/>
      <c r="E129" s="75"/>
      <c r="F129" s="75"/>
      <c r="G129" s="75"/>
      <c r="H129" s="75"/>
      <c r="I129" s="75"/>
      <c r="J129" s="75"/>
      <c r="K129" s="75"/>
      <c r="L129" s="75"/>
      <c r="M129" s="75"/>
      <c r="N129" s="75"/>
      <c r="O129" s="505"/>
      <c r="P129" s="506" t="s">
        <v>338</v>
      </c>
      <c r="Q129" s="142"/>
      <c r="R129" s="142"/>
      <c r="S129" s="142"/>
      <c r="T129" s="142"/>
      <c r="U129" s="146"/>
      <c r="V129" s="36"/>
      <c r="W129" s="36"/>
      <c r="X129" s="36"/>
      <c r="Y129" s="36"/>
      <c r="Z129" s="36"/>
      <c r="AA129" s="36"/>
      <c r="AB129" s="36"/>
      <c r="AC129" s="36"/>
      <c r="AD129" s="36"/>
      <c r="AE129" s="36"/>
      <c r="AF129" s="36"/>
      <c r="AG129" s="36"/>
      <c r="AH129" s="36"/>
      <c r="AI129" s="36"/>
      <c r="AJ129" s="36"/>
      <c r="AK129" s="36"/>
      <c r="AL129" s="36"/>
      <c r="AM129" s="36"/>
      <c r="AN129" s="36"/>
      <c r="AO129" s="36"/>
      <c r="AP129" s="38"/>
      <c r="AQ129" s="38"/>
      <c r="AR129" s="38"/>
      <c r="AS129" s="38"/>
    </row>
    <row r="130" ht="15.0" customHeight="1">
      <c r="A130" s="368"/>
      <c r="B130" s="92"/>
      <c r="C130" s="92"/>
      <c r="D130" s="92"/>
      <c r="E130" s="92"/>
      <c r="F130" s="92"/>
      <c r="G130" s="92"/>
      <c r="H130" s="92"/>
      <c r="I130" s="92"/>
      <c r="J130" s="92"/>
      <c r="K130" s="92"/>
      <c r="L130" s="92"/>
      <c r="M130" s="92"/>
      <c r="N130" s="92"/>
      <c r="O130" s="507"/>
      <c r="P130" s="508"/>
      <c r="Q130" s="103"/>
      <c r="R130" s="103"/>
      <c r="S130" s="103"/>
      <c r="T130" s="103"/>
      <c r="U130" s="106"/>
      <c r="V130" s="36"/>
      <c r="W130" s="36"/>
      <c r="X130" s="36"/>
      <c r="Y130" s="36"/>
      <c r="Z130" s="36"/>
      <c r="AA130" s="36"/>
      <c r="AB130" s="36"/>
      <c r="AC130" s="36"/>
      <c r="AD130" s="36"/>
      <c r="AE130" s="36"/>
      <c r="AF130" s="36"/>
      <c r="AG130" s="36"/>
      <c r="AH130" s="36"/>
      <c r="AI130" s="36"/>
      <c r="AJ130" s="36"/>
      <c r="AK130" s="36"/>
      <c r="AL130" s="36"/>
      <c r="AM130" s="36"/>
      <c r="AN130" s="36"/>
      <c r="AO130" s="36"/>
      <c r="AP130" s="38"/>
      <c r="AQ130" s="38"/>
      <c r="AR130" s="38"/>
      <c r="AS130" s="38"/>
    </row>
    <row r="131" ht="15.0" customHeight="1">
      <c r="A131" s="113"/>
      <c r="B131" s="103"/>
      <c r="C131" s="103"/>
      <c r="D131" s="103"/>
      <c r="E131" s="103"/>
      <c r="F131" s="103"/>
      <c r="G131" s="103"/>
      <c r="H131" s="103"/>
      <c r="I131" s="103"/>
      <c r="J131" s="103"/>
      <c r="K131" s="103"/>
      <c r="L131" s="103"/>
      <c r="M131" s="103"/>
      <c r="N131" s="103"/>
      <c r="O131" s="509"/>
      <c r="P131" s="508"/>
      <c r="Q131" s="103"/>
      <c r="R131" s="103"/>
      <c r="S131" s="103"/>
      <c r="T131" s="103"/>
      <c r="U131" s="106"/>
      <c r="V131" s="36"/>
      <c r="W131" s="36"/>
      <c r="X131" s="36"/>
      <c r="Y131" s="36"/>
      <c r="Z131" s="36"/>
      <c r="AA131" s="36"/>
      <c r="AB131" s="36"/>
      <c r="AC131" s="36"/>
      <c r="AD131" s="36"/>
      <c r="AE131" s="36"/>
      <c r="AF131" s="36"/>
      <c r="AG131" s="36"/>
      <c r="AH131" s="36"/>
      <c r="AI131" s="36"/>
      <c r="AJ131" s="36"/>
      <c r="AK131" s="36"/>
      <c r="AL131" s="36"/>
      <c r="AM131" s="36"/>
      <c r="AN131" s="36"/>
      <c r="AO131" s="36"/>
      <c r="AP131" s="38"/>
      <c r="AQ131" s="38"/>
      <c r="AR131" s="38"/>
      <c r="AS131" s="38"/>
    </row>
    <row r="132" ht="15.0" customHeight="1">
      <c r="A132" s="113"/>
      <c r="B132" s="103"/>
      <c r="C132" s="103"/>
      <c r="D132" s="103"/>
      <c r="E132" s="103"/>
      <c r="F132" s="103"/>
      <c r="G132" s="103"/>
      <c r="H132" s="103"/>
      <c r="I132" s="103"/>
      <c r="J132" s="103"/>
      <c r="K132" s="103"/>
      <c r="L132" s="103"/>
      <c r="M132" s="103"/>
      <c r="N132" s="103"/>
      <c r="O132" s="509"/>
      <c r="P132" s="508"/>
      <c r="Q132" s="103"/>
      <c r="R132" s="103"/>
      <c r="S132" s="103"/>
      <c r="T132" s="103"/>
      <c r="U132" s="106"/>
      <c r="V132" s="36"/>
      <c r="W132" s="36"/>
      <c r="X132" s="36"/>
      <c r="Y132" s="36"/>
      <c r="Z132" s="36"/>
      <c r="AA132" s="36"/>
      <c r="AB132" s="36"/>
      <c r="AC132" s="36"/>
      <c r="AD132" s="36"/>
      <c r="AE132" s="36"/>
      <c r="AF132" s="36"/>
      <c r="AG132" s="36"/>
      <c r="AH132" s="36"/>
      <c r="AI132" s="36"/>
      <c r="AJ132" s="36"/>
      <c r="AK132" s="36"/>
      <c r="AL132" s="36"/>
      <c r="AM132" s="36"/>
      <c r="AN132" s="36"/>
      <c r="AO132" s="36"/>
      <c r="AP132" s="38"/>
      <c r="AQ132" s="38"/>
      <c r="AR132" s="38"/>
      <c r="AS132" s="38"/>
    </row>
    <row r="133" ht="15.0" customHeight="1">
      <c r="A133" s="113"/>
      <c r="B133" s="103"/>
      <c r="C133" s="103"/>
      <c r="D133" s="103"/>
      <c r="E133" s="103"/>
      <c r="F133" s="103"/>
      <c r="G133" s="103"/>
      <c r="H133" s="103"/>
      <c r="I133" s="103"/>
      <c r="J133" s="103"/>
      <c r="K133" s="103"/>
      <c r="L133" s="103"/>
      <c r="M133" s="103"/>
      <c r="N133" s="103"/>
      <c r="O133" s="509"/>
      <c r="P133" s="508"/>
      <c r="Q133" s="103"/>
      <c r="R133" s="103"/>
      <c r="S133" s="103"/>
      <c r="T133" s="103"/>
      <c r="U133" s="106"/>
      <c r="V133" s="36"/>
      <c r="W133" s="36"/>
      <c r="X133" s="36"/>
      <c r="Y133" s="36"/>
      <c r="Z133" s="36"/>
      <c r="AA133" s="36"/>
      <c r="AB133" s="36"/>
      <c r="AC133" s="36"/>
      <c r="AD133" s="36"/>
      <c r="AE133" s="36"/>
      <c r="AF133" s="36"/>
      <c r="AG133" s="36"/>
      <c r="AH133" s="36"/>
      <c r="AI133" s="36"/>
      <c r="AJ133" s="36"/>
      <c r="AK133" s="36"/>
      <c r="AL133" s="36"/>
      <c r="AM133" s="36"/>
      <c r="AN133" s="36"/>
      <c r="AO133" s="36"/>
      <c r="AP133" s="38"/>
      <c r="AQ133" s="38"/>
      <c r="AR133" s="38"/>
      <c r="AS133" s="38"/>
    </row>
    <row r="134" ht="15.0" customHeight="1">
      <c r="A134" s="113"/>
      <c r="B134" s="103"/>
      <c r="C134" s="103"/>
      <c r="D134" s="103"/>
      <c r="E134" s="103"/>
      <c r="F134" s="103"/>
      <c r="G134" s="103"/>
      <c r="H134" s="103"/>
      <c r="I134" s="103"/>
      <c r="J134" s="103"/>
      <c r="K134" s="103"/>
      <c r="L134" s="103"/>
      <c r="M134" s="103"/>
      <c r="N134" s="103"/>
      <c r="O134" s="509"/>
      <c r="P134" s="508"/>
      <c r="Q134" s="103"/>
      <c r="R134" s="103"/>
      <c r="S134" s="103"/>
      <c r="T134" s="103"/>
      <c r="U134" s="106"/>
      <c r="V134" s="36"/>
      <c r="W134" s="36"/>
      <c r="X134" s="36"/>
      <c r="Y134" s="36"/>
      <c r="Z134" s="36"/>
      <c r="AA134" s="36"/>
      <c r="AB134" s="36"/>
      <c r="AC134" s="36"/>
      <c r="AD134" s="36"/>
      <c r="AE134" s="36"/>
      <c r="AF134" s="36"/>
      <c r="AG134" s="36"/>
      <c r="AH134" s="36"/>
      <c r="AI134" s="36"/>
      <c r="AJ134" s="36"/>
      <c r="AK134" s="36"/>
      <c r="AL134" s="36"/>
      <c r="AM134" s="36"/>
      <c r="AN134" s="36"/>
      <c r="AO134" s="36"/>
      <c r="AP134" s="38"/>
      <c r="AQ134" s="38"/>
      <c r="AR134" s="38"/>
      <c r="AS134" s="38"/>
    </row>
    <row r="135" ht="15.0" customHeight="1">
      <c r="A135" s="113"/>
      <c r="B135" s="103"/>
      <c r="C135" s="103"/>
      <c r="D135" s="103"/>
      <c r="E135" s="103"/>
      <c r="F135" s="103"/>
      <c r="G135" s="103"/>
      <c r="H135" s="103"/>
      <c r="I135" s="103"/>
      <c r="J135" s="103"/>
      <c r="K135" s="103"/>
      <c r="L135" s="103"/>
      <c r="M135" s="103"/>
      <c r="N135" s="103"/>
      <c r="O135" s="509"/>
      <c r="P135" s="508"/>
      <c r="Q135" s="103"/>
      <c r="R135" s="103"/>
      <c r="S135" s="103"/>
      <c r="T135" s="103"/>
      <c r="U135" s="106"/>
      <c r="V135" s="36"/>
      <c r="W135" s="36"/>
      <c r="X135" s="36"/>
      <c r="Y135" s="36"/>
      <c r="Z135" s="36"/>
      <c r="AA135" s="36"/>
      <c r="AB135" s="36"/>
      <c r="AC135" s="36"/>
      <c r="AD135" s="36"/>
      <c r="AE135" s="36"/>
      <c r="AF135" s="36"/>
      <c r="AG135" s="36"/>
      <c r="AH135" s="36"/>
      <c r="AI135" s="36"/>
      <c r="AJ135" s="36"/>
      <c r="AK135" s="36"/>
      <c r="AL135" s="36"/>
      <c r="AM135" s="36"/>
      <c r="AN135" s="36"/>
      <c r="AO135" s="36"/>
      <c r="AP135" s="38"/>
      <c r="AQ135" s="38"/>
      <c r="AR135" s="38"/>
      <c r="AS135" s="38"/>
    </row>
    <row r="136" ht="15.0" customHeight="1">
      <c r="A136" s="113"/>
      <c r="B136" s="103"/>
      <c r="C136" s="103"/>
      <c r="D136" s="103"/>
      <c r="E136" s="103"/>
      <c r="F136" s="103"/>
      <c r="G136" s="103"/>
      <c r="H136" s="103"/>
      <c r="I136" s="103"/>
      <c r="J136" s="103"/>
      <c r="K136" s="103"/>
      <c r="L136" s="103"/>
      <c r="M136" s="103"/>
      <c r="N136" s="103"/>
      <c r="O136" s="509"/>
      <c r="P136" s="508"/>
      <c r="Q136" s="103"/>
      <c r="R136" s="103"/>
      <c r="S136" s="103"/>
      <c r="T136" s="103"/>
      <c r="U136" s="106"/>
      <c r="V136" s="36"/>
      <c r="W136" s="36"/>
      <c r="X136" s="36"/>
      <c r="Y136" s="36"/>
      <c r="Z136" s="36"/>
      <c r="AA136" s="36"/>
      <c r="AB136" s="36"/>
      <c r="AC136" s="36"/>
      <c r="AD136" s="36"/>
      <c r="AE136" s="36"/>
      <c r="AF136" s="36"/>
      <c r="AG136" s="36"/>
      <c r="AH136" s="36"/>
      <c r="AI136" s="36"/>
      <c r="AJ136" s="36"/>
      <c r="AK136" s="36"/>
      <c r="AL136" s="36"/>
      <c r="AM136" s="36"/>
      <c r="AN136" s="36"/>
      <c r="AO136" s="36"/>
      <c r="AP136" s="38"/>
      <c r="AQ136" s="38"/>
      <c r="AR136" s="38"/>
      <c r="AS136" s="38"/>
    </row>
    <row r="137" ht="15.0" customHeight="1">
      <c r="A137" s="113"/>
      <c r="B137" s="103"/>
      <c r="C137" s="103"/>
      <c r="D137" s="103"/>
      <c r="E137" s="103"/>
      <c r="F137" s="103"/>
      <c r="G137" s="103"/>
      <c r="H137" s="103"/>
      <c r="I137" s="103"/>
      <c r="J137" s="103"/>
      <c r="K137" s="103"/>
      <c r="L137" s="103"/>
      <c r="M137" s="103"/>
      <c r="N137" s="103"/>
      <c r="O137" s="509"/>
      <c r="P137" s="508"/>
      <c r="Q137" s="103"/>
      <c r="R137" s="103"/>
      <c r="S137" s="103"/>
      <c r="T137" s="103"/>
      <c r="U137" s="106"/>
      <c r="V137" s="36"/>
      <c r="W137" s="36"/>
      <c r="X137" s="36"/>
      <c r="Y137" s="36"/>
      <c r="Z137" s="36"/>
      <c r="AA137" s="36"/>
      <c r="AB137" s="36"/>
      <c r="AC137" s="36"/>
      <c r="AD137" s="36"/>
      <c r="AE137" s="36"/>
      <c r="AF137" s="36"/>
      <c r="AG137" s="36"/>
      <c r="AH137" s="36"/>
      <c r="AI137" s="36"/>
      <c r="AJ137" s="36"/>
      <c r="AK137" s="36"/>
      <c r="AL137" s="36"/>
      <c r="AM137" s="36"/>
      <c r="AN137" s="36"/>
      <c r="AO137" s="36"/>
      <c r="AP137" s="38"/>
      <c r="AQ137" s="38"/>
      <c r="AR137" s="38"/>
      <c r="AS137" s="38"/>
    </row>
    <row r="138" ht="15.0" customHeight="1">
      <c r="A138" s="113"/>
      <c r="B138" s="103"/>
      <c r="C138" s="103"/>
      <c r="D138" s="103"/>
      <c r="E138" s="103"/>
      <c r="F138" s="103"/>
      <c r="G138" s="103"/>
      <c r="H138" s="103"/>
      <c r="I138" s="103"/>
      <c r="J138" s="103"/>
      <c r="K138" s="103"/>
      <c r="L138" s="103"/>
      <c r="M138" s="103"/>
      <c r="N138" s="103"/>
      <c r="O138" s="509"/>
      <c r="P138" s="508"/>
      <c r="Q138" s="103"/>
      <c r="R138" s="103"/>
      <c r="S138" s="103"/>
      <c r="T138" s="103"/>
      <c r="U138" s="106"/>
      <c r="V138" s="36"/>
      <c r="W138" s="36"/>
      <c r="X138" s="36"/>
      <c r="Y138" s="36"/>
      <c r="Z138" s="36"/>
      <c r="AA138" s="36"/>
      <c r="AB138" s="36"/>
      <c r="AC138" s="36"/>
      <c r="AD138" s="36"/>
      <c r="AE138" s="36"/>
      <c r="AF138" s="36"/>
      <c r="AG138" s="36"/>
      <c r="AH138" s="36"/>
      <c r="AI138" s="36"/>
      <c r="AJ138" s="36"/>
      <c r="AK138" s="36"/>
      <c r="AL138" s="36"/>
      <c r="AM138" s="36"/>
      <c r="AN138" s="36"/>
      <c r="AO138" s="36"/>
      <c r="AP138" s="38"/>
      <c r="AQ138" s="38"/>
      <c r="AR138" s="38"/>
      <c r="AS138" s="38"/>
    </row>
    <row r="139" ht="15.0" customHeight="1">
      <c r="A139" s="113"/>
      <c r="B139" s="103"/>
      <c r="C139" s="103"/>
      <c r="D139" s="103"/>
      <c r="E139" s="103"/>
      <c r="F139" s="103"/>
      <c r="G139" s="103"/>
      <c r="H139" s="103"/>
      <c r="I139" s="103"/>
      <c r="J139" s="103"/>
      <c r="K139" s="103"/>
      <c r="L139" s="103"/>
      <c r="M139" s="103"/>
      <c r="N139" s="103"/>
      <c r="O139" s="509"/>
      <c r="P139" s="508"/>
      <c r="Q139" s="103"/>
      <c r="R139" s="103"/>
      <c r="S139" s="103"/>
      <c r="T139" s="103"/>
      <c r="U139" s="106"/>
      <c r="V139" s="36"/>
      <c r="W139" s="36"/>
      <c r="X139" s="36"/>
      <c r="Y139" s="36"/>
      <c r="Z139" s="36"/>
      <c r="AA139" s="36"/>
      <c r="AB139" s="36"/>
      <c r="AC139" s="36"/>
      <c r="AD139" s="36"/>
      <c r="AE139" s="36"/>
      <c r="AF139" s="36"/>
      <c r="AG139" s="36"/>
      <c r="AH139" s="36"/>
      <c r="AI139" s="36"/>
      <c r="AJ139" s="36"/>
      <c r="AK139" s="36"/>
      <c r="AL139" s="36"/>
      <c r="AM139" s="36"/>
      <c r="AN139" s="36"/>
      <c r="AO139" s="36"/>
      <c r="AP139" s="38"/>
      <c r="AQ139" s="38"/>
      <c r="AR139" s="38"/>
      <c r="AS139" s="38"/>
    </row>
    <row r="140" ht="15.0" customHeight="1">
      <c r="A140" s="113"/>
      <c r="B140" s="103"/>
      <c r="C140" s="103"/>
      <c r="D140" s="103"/>
      <c r="E140" s="103"/>
      <c r="F140" s="103"/>
      <c r="G140" s="103"/>
      <c r="H140" s="103"/>
      <c r="I140" s="103"/>
      <c r="J140" s="103"/>
      <c r="K140" s="103"/>
      <c r="L140" s="103"/>
      <c r="M140" s="103"/>
      <c r="N140" s="103"/>
      <c r="O140" s="509"/>
      <c r="P140" s="508"/>
      <c r="Q140" s="103"/>
      <c r="R140" s="103"/>
      <c r="S140" s="103"/>
      <c r="T140" s="103"/>
      <c r="U140" s="106"/>
      <c r="V140" s="36"/>
      <c r="W140" s="36"/>
      <c r="X140" s="36"/>
      <c r="Y140" s="36"/>
      <c r="Z140" s="36"/>
      <c r="AA140" s="36"/>
      <c r="AB140" s="36"/>
      <c r="AC140" s="36"/>
      <c r="AD140" s="36"/>
      <c r="AE140" s="36"/>
      <c r="AF140" s="36"/>
      <c r="AG140" s="36"/>
      <c r="AH140" s="36"/>
      <c r="AI140" s="36"/>
      <c r="AJ140" s="36"/>
      <c r="AK140" s="36"/>
      <c r="AL140" s="36"/>
      <c r="AM140" s="36"/>
      <c r="AN140" s="36"/>
      <c r="AO140" s="36"/>
      <c r="AP140" s="38"/>
      <c r="AQ140" s="38"/>
      <c r="AR140" s="38"/>
      <c r="AS140" s="38"/>
    </row>
    <row r="141" ht="15.0" customHeight="1">
      <c r="A141" s="113"/>
      <c r="B141" s="103"/>
      <c r="C141" s="103"/>
      <c r="D141" s="103"/>
      <c r="E141" s="103"/>
      <c r="F141" s="103"/>
      <c r="G141" s="103"/>
      <c r="H141" s="103"/>
      <c r="I141" s="103"/>
      <c r="J141" s="103"/>
      <c r="K141" s="103"/>
      <c r="L141" s="103"/>
      <c r="M141" s="103"/>
      <c r="N141" s="103"/>
      <c r="O141" s="509"/>
      <c r="P141" s="508"/>
      <c r="Q141" s="103"/>
      <c r="R141" s="103"/>
      <c r="S141" s="103"/>
      <c r="T141" s="103"/>
      <c r="U141" s="106"/>
      <c r="V141" s="36"/>
      <c r="W141" s="36"/>
      <c r="X141" s="36"/>
      <c r="Y141" s="36"/>
      <c r="Z141" s="36"/>
      <c r="AA141" s="36"/>
      <c r="AB141" s="36"/>
      <c r="AC141" s="36"/>
      <c r="AD141" s="36"/>
      <c r="AE141" s="36"/>
      <c r="AF141" s="36"/>
      <c r="AG141" s="36"/>
      <c r="AH141" s="36"/>
      <c r="AI141" s="36"/>
      <c r="AJ141" s="36"/>
      <c r="AK141" s="36"/>
      <c r="AL141" s="36"/>
      <c r="AM141" s="36"/>
      <c r="AN141" s="36"/>
      <c r="AO141" s="36"/>
      <c r="AP141" s="38"/>
      <c r="AQ141" s="38"/>
      <c r="AR141" s="38"/>
      <c r="AS141" s="38"/>
    </row>
    <row r="142" ht="15.0" customHeight="1">
      <c r="A142" s="113"/>
      <c r="B142" s="103"/>
      <c r="C142" s="103"/>
      <c r="D142" s="103"/>
      <c r="E142" s="103"/>
      <c r="F142" s="103"/>
      <c r="G142" s="103"/>
      <c r="H142" s="103"/>
      <c r="I142" s="103"/>
      <c r="J142" s="103"/>
      <c r="K142" s="103"/>
      <c r="L142" s="103"/>
      <c r="M142" s="103"/>
      <c r="N142" s="103"/>
      <c r="O142" s="509"/>
      <c r="P142" s="508"/>
      <c r="Q142" s="103"/>
      <c r="R142" s="103"/>
      <c r="S142" s="103"/>
      <c r="T142" s="103"/>
      <c r="U142" s="106"/>
      <c r="V142" s="36"/>
      <c r="W142" s="36"/>
      <c r="X142" s="36"/>
      <c r="Y142" s="36"/>
      <c r="Z142" s="36"/>
      <c r="AA142" s="36"/>
      <c r="AB142" s="36"/>
      <c r="AC142" s="36"/>
      <c r="AD142" s="36"/>
      <c r="AE142" s="36"/>
      <c r="AF142" s="36"/>
      <c r="AG142" s="36"/>
      <c r="AH142" s="36"/>
      <c r="AI142" s="36"/>
      <c r="AJ142" s="36"/>
      <c r="AK142" s="36"/>
      <c r="AL142" s="36"/>
      <c r="AM142" s="36"/>
      <c r="AN142" s="36"/>
      <c r="AO142" s="36"/>
      <c r="AP142" s="38"/>
      <c r="AQ142" s="38"/>
      <c r="AR142" s="38"/>
      <c r="AS142" s="38"/>
    </row>
    <row r="143" ht="15.0" customHeight="1">
      <c r="A143" s="113"/>
      <c r="B143" s="103"/>
      <c r="C143" s="103"/>
      <c r="D143" s="103"/>
      <c r="E143" s="103"/>
      <c r="F143" s="103"/>
      <c r="G143" s="103"/>
      <c r="H143" s="103"/>
      <c r="I143" s="103"/>
      <c r="J143" s="103"/>
      <c r="K143" s="103"/>
      <c r="L143" s="103"/>
      <c r="M143" s="103"/>
      <c r="N143" s="103"/>
      <c r="O143" s="509"/>
      <c r="P143" s="508"/>
      <c r="Q143" s="103"/>
      <c r="R143" s="103"/>
      <c r="S143" s="103"/>
      <c r="T143" s="103"/>
      <c r="U143" s="106"/>
      <c r="V143" s="36"/>
      <c r="W143" s="36"/>
      <c r="X143" s="36"/>
      <c r="Y143" s="36"/>
      <c r="Z143" s="36"/>
      <c r="AA143" s="36"/>
      <c r="AB143" s="36"/>
      <c r="AC143" s="36"/>
      <c r="AD143" s="36"/>
      <c r="AE143" s="36"/>
      <c r="AF143" s="36"/>
      <c r="AG143" s="36"/>
      <c r="AH143" s="36"/>
      <c r="AI143" s="36"/>
      <c r="AJ143" s="36"/>
      <c r="AK143" s="36"/>
      <c r="AL143" s="36"/>
      <c r="AM143" s="36"/>
      <c r="AN143" s="36"/>
      <c r="AO143" s="36"/>
      <c r="AP143" s="38"/>
      <c r="AQ143" s="38"/>
      <c r="AR143" s="38"/>
      <c r="AS143" s="38"/>
    </row>
    <row r="144" ht="15.0" customHeight="1">
      <c r="A144" s="113"/>
      <c r="B144" s="103"/>
      <c r="C144" s="103"/>
      <c r="D144" s="103"/>
      <c r="E144" s="103"/>
      <c r="F144" s="103"/>
      <c r="G144" s="103"/>
      <c r="H144" s="103"/>
      <c r="I144" s="103"/>
      <c r="J144" s="103"/>
      <c r="K144" s="103"/>
      <c r="L144" s="103"/>
      <c r="M144" s="103"/>
      <c r="N144" s="103"/>
      <c r="O144" s="509"/>
      <c r="P144" s="508"/>
      <c r="Q144" s="103"/>
      <c r="R144" s="103"/>
      <c r="S144" s="103"/>
      <c r="T144" s="103"/>
      <c r="U144" s="106"/>
      <c r="V144" s="36"/>
      <c r="W144" s="36"/>
      <c r="X144" s="36"/>
      <c r="Y144" s="36"/>
      <c r="Z144" s="36"/>
      <c r="AA144" s="36"/>
      <c r="AB144" s="36"/>
      <c r="AC144" s="36"/>
      <c r="AD144" s="36"/>
      <c r="AE144" s="36"/>
      <c r="AF144" s="36"/>
      <c r="AG144" s="36"/>
      <c r="AH144" s="36"/>
      <c r="AI144" s="36"/>
      <c r="AJ144" s="36"/>
      <c r="AK144" s="36"/>
      <c r="AL144" s="36"/>
      <c r="AM144" s="36"/>
      <c r="AN144" s="36"/>
      <c r="AO144" s="36"/>
      <c r="AP144" s="38"/>
      <c r="AQ144" s="38"/>
      <c r="AR144" s="38"/>
      <c r="AS144" s="38"/>
    </row>
    <row r="145" ht="15.0" customHeight="1">
      <c r="A145" s="113"/>
      <c r="B145" s="103"/>
      <c r="C145" s="103"/>
      <c r="D145" s="103"/>
      <c r="E145" s="103"/>
      <c r="F145" s="103"/>
      <c r="G145" s="103"/>
      <c r="H145" s="103"/>
      <c r="I145" s="103"/>
      <c r="J145" s="103"/>
      <c r="K145" s="103"/>
      <c r="L145" s="103"/>
      <c r="M145" s="103"/>
      <c r="N145" s="103"/>
      <c r="O145" s="509"/>
      <c r="P145" s="508"/>
      <c r="Q145" s="103"/>
      <c r="R145" s="103"/>
      <c r="S145" s="103"/>
      <c r="T145" s="103"/>
      <c r="U145" s="106"/>
      <c r="V145" s="36"/>
      <c r="W145" s="36"/>
      <c r="X145" s="36"/>
      <c r="Y145" s="36"/>
      <c r="Z145" s="36"/>
      <c r="AA145" s="36"/>
      <c r="AB145" s="36"/>
      <c r="AC145" s="36"/>
      <c r="AD145" s="36"/>
      <c r="AE145" s="36"/>
      <c r="AF145" s="36"/>
      <c r="AG145" s="36"/>
      <c r="AH145" s="36"/>
      <c r="AI145" s="36"/>
      <c r="AJ145" s="36"/>
      <c r="AK145" s="36"/>
      <c r="AL145" s="36"/>
      <c r="AM145" s="36"/>
      <c r="AN145" s="36"/>
      <c r="AO145" s="36"/>
      <c r="AP145" s="38"/>
      <c r="AQ145" s="38"/>
      <c r="AR145" s="38"/>
      <c r="AS145" s="38"/>
    </row>
    <row r="146" ht="15.0" customHeight="1">
      <c r="A146" s="113"/>
      <c r="B146" s="103"/>
      <c r="C146" s="103"/>
      <c r="D146" s="103"/>
      <c r="E146" s="103"/>
      <c r="F146" s="103"/>
      <c r="G146" s="103"/>
      <c r="H146" s="103"/>
      <c r="I146" s="103"/>
      <c r="J146" s="103"/>
      <c r="K146" s="103"/>
      <c r="L146" s="103"/>
      <c r="M146" s="103"/>
      <c r="N146" s="103"/>
      <c r="O146" s="509"/>
      <c r="P146" s="508"/>
      <c r="Q146" s="103"/>
      <c r="R146" s="103"/>
      <c r="S146" s="103"/>
      <c r="T146" s="103"/>
      <c r="U146" s="106"/>
      <c r="V146" s="36"/>
      <c r="W146" s="36"/>
      <c r="X146" s="36"/>
      <c r="Y146" s="36"/>
      <c r="Z146" s="36"/>
      <c r="AA146" s="36"/>
      <c r="AB146" s="36"/>
      <c r="AC146" s="36"/>
      <c r="AD146" s="36"/>
      <c r="AE146" s="36"/>
      <c r="AF146" s="36"/>
      <c r="AG146" s="36"/>
      <c r="AH146" s="36"/>
      <c r="AI146" s="36"/>
      <c r="AJ146" s="36"/>
      <c r="AK146" s="36"/>
      <c r="AL146" s="36"/>
      <c r="AM146" s="36"/>
      <c r="AN146" s="36"/>
      <c r="AO146" s="36"/>
      <c r="AP146" s="38"/>
      <c r="AQ146" s="38"/>
      <c r="AR146" s="38"/>
      <c r="AS146" s="38"/>
    </row>
    <row r="147" ht="15.0" customHeight="1">
      <c r="A147" s="113"/>
      <c r="B147" s="103"/>
      <c r="C147" s="103"/>
      <c r="D147" s="103"/>
      <c r="E147" s="103"/>
      <c r="F147" s="103"/>
      <c r="G147" s="103"/>
      <c r="H147" s="103"/>
      <c r="I147" s="103"/>
      <c r="J147" s="103"/>
      <c r="K147" s="103"/>
      <c r="L147" s="103"/>
      <c r="M147" s="103"/>
      <c r="N147" s="103"/>
      <c r="O147" s="509"/>
      <c r="P147" s="508"/>
      <c r="Q147" s="103"/>
      <c r="R147" s="103"/>
      <c r="S147" s="103"/>
      <c r="T147" s="103"/>
      <c r="U147" s="106"/>
      <c r="V147" s="36"/>
      <c r="W147" s="36"/>
      <c r="X147" s="36"/>
      <c r="Y147" s="36"/>
      <c r="Z147" s="36"/>
      <c r="AA147" s="36"/>
      <c r="AB147" s="36"/>
      <c r="AC147" s="36"/>
      <c r="AD147" s="36"/>
      <c r="AE147" s="36"/>
      <c r="AF147" s="36"/>
      <c r="AG147" s="36"/>
      <c r="AH147" s="36"/>
      <c r="AI147" s="36"/>
      <c r="AJ147" s="36"/>
      <c r="AK147" s="36"/>
      <c r="AL147" s="36"/>
      <c r="AM147" s="36"/>
      <c r="AN147" s="36"/>
      <c r="AO147" s="36"/>
      <c r="AP147" s="38"/>
      <c r="AQ147" s="38"/>
      <c r="AR147" s="38"/>
      <c r="AS147" s="38"/>
    </row>
    <row r="148" ht="15.0" customHeight="1">
      <c r="A148" s="113"/>
      <c r="B148" s="103"/>
      <c r="C148" s="103"/>
      <c r="D148" s="103"/>
      <c r="E148" s="103"/>
      <c r="F148" s="103"/>
      <c r="G148" s="103"/>
      <c r="H148" s="103"/>
      <c r="I148" s="103"/>
      <c r="J148" s="103"/>
      <c r="K148" s="103"/>
      <c r="L148" s="103"/>
      <c r="M148" s="103"/>
      <c r="N148" s="103"/>
      <c r="O148" s="509"/>
      <c r="P148" s="508"/>
      <c r="Q148" s="103"/>
      <c r="R148" s="103"/>
      <c r="S148" s="103"/>
      <c r="T148" s="103"/>
      <c r="U148" s="106"/>
      <c r="V148" s="36"/>
      <c r="W148" s="36"/>
      <c r="X148" s="36"/>
      <c r="Y148" s="36"/>
      <c r="Z148" s="36"/>
      <c r="AA148" s="36"/>
      <c r="AB148" s="36"/>
      <c r="AC148" s="36"/>
      <c r="AD148" s="36"/>
      <c r="AE148" s="36"/>
      <c r="AF148" s="36"/>
      <c r="AG148" s="36"/>
      <c r="AH148" s="36"/>
      <c r="AI148" s="36"/>
      <c r="AJ148" s="36"/>
      <c r="AK148" s="36"/>
      <c r="AL148" s="36"/>
      <c r="AM148" s="36"/>
      <c r="AN148" s="36"/>
      <c r="AO148" s="36"/>
      <c r="AP148" s="38"/>
      <c r="AQ148" s="38"/>
      <c r="AR148" s="38"/>
      <c r="AS148" s="38"/>
    </row>
    <row r="149" ht="15.0" customHeight="1">
      <c r="A149" s="113"/>
      <c r="B149" s="103"/>
      <c r="C149" s="103"/>
      <c r="D149" s="103"/>
      <c r="E149" s="103"/>
      <c r="F149" s="103"/>
      <c r="G149" s="103"/>
      <c r="H149" s="103"/>
      <c r="I149" s="103"/>
      <c r="J149" s="103"/>
      <c r="K149" s="103"/>
      <c r="L149" s="103"/>
      <c r="M149" s="103"/>
      <c r="N149" s="103"/>
      <c r="O149" s="509"/>
      <c r="P149" s="508"/>
      <c r="Q149" s="103"/>
      <c r="R149" s="103"/>
      <c r="S149" s="103"/>
      <c r="T149" s="103"/>
      <c r="U149" s="106"/>
      <c r="V149" s="36"/>
      <c r="W149" s="36"/>
      <c r="X149" s="36"/>
      <c r="Y149" s="36"/>
      <c r="Z149" s="36"/>
      <c r="AA149" s="36"/>
      <c r="AB149" s="36"/>
      <c r="AC149" s="36"/>
      <c r="AD149" s="36"/>
      <c r="AE149" s="36"/>
      <c r="AF149" s="36"/>
      <c r="AG149" s="36"/>
      <c r="AH149" s="36"/>
      <c r="AI149" s="36"/>
      <c r="AJ149" s="36"/>
      <c r="AK149" s="36"/>
      <c r="AL149" s="36"/>
      <c r="AM149" s="36"/>
      <c r="AN149" s="36"/>
      <c r="AO149" s="36"/>
      <c r="AP149" s="38"/>
      <c r="AQ149" s="38"/>
      <c r="AR149" s="38"/>
      <c r="AS149" s="38"/>
    </row>
    <row r="150" ht="15.0" customHeight="1">
      <c r="A150" s="196"/>
      <c r="B150" s="127"/>
      <c r="C150" s="127"/>
      <c r="D150" s="127"/>
      <c r="E150" s="127"/>
      <c r="F150" s="127"/>
      <c r="G150" s="127"/>
      <c r="H150" s="127"/>
      <c r="I150" s="127"/>
      <c r="J150" s="127"/>
      <c r="K150" s="127"/>
      <c r="L150" s="127"/>
      <c r="M150" s="127"/>
      <c r="N150" s="127"/>
      <c r="O150" s="486"/>
      <c r="P150" s="510"/>
      <c r="Q150" s="127"/>
      <c r="R150" s="127"/>
      <c r="S150" s="127"/>
      <c r="T150" s="127"/>
      <c r="U150" s="195"/>
      <c r="V150" s="36"/>
      <c r="W150" s="36"/>
      <c r="X150" s="36"/>
      <c r="Y150" s="36"/>
      <c r="Z150" s="36"/>
      <c r="AA150" s="36"/>
      <c r="AB150" s="36"/>
      <c r="AC150" s="36"/>
      <c r="AD150" s="36"/>
      <c r="AE150" s="36"/>
      <c r="AF150" s="36"/>
      <c r="AG150" s="36"/>
      <c r="AH150" s="36"/>
      <c r="AI150" s="36"/>
      <c r="AJ150" s="36"/>
      <c r="AK150" s="36"/>
      <c r="AL150" s="36"/>
      <c r="AM150" s="36"/>
      <c r="AN150" s="36"/>
      <c r="AO150" s="36"/>
      <c r="AP150" s="38"/>
      <c r="AQ150" s="38"/>
      <c r="AR150" s="38"/>
      <c r="AS150" s="38"/>
    </row>
    <row r="151" ht="19.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8"/>
      <c r="AQ151" s="38"/>
      <c r="AR151" s="38"/>
      <c r="AS151" s="38"/>
    </row>
    <row r="152" ht="19.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8"/>
      <c r="AQ152" s="38"/>
      <c r="AR152" s="38"/>
      <c r="AS152" s="38"/>
    </row>
    <row r="153" ht="19.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8"/>
      <c r="AQ153" s="38"/>
      <c r="AR153" s="38"/>
      <c r="AS153" s="38"/>
    </row>
    <row r="154" ht="19.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8"/>
      <c r="AQ154" s="38"/>
      <c r="AR154" s="38"/>
      <c r="AS154" s="38"/>
    </row>
    <row r="155" ht="19.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8"/>
      <c r="AQ155" s="38"/>
      <c r="AR155" s="38"/>
      <c r="AS155" s="38"/>
    </row>
    <row r="156" ht="19.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8"/>
      <c r="AQ156" s="38"/>
      <c r="AR156" s="38"/>
      <c r="AS156" s="38"/>
    </row>
    <row r="157" ht="19.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8"/>
      <c r="AQ157" s="38"/>
      <c r="AR157" s="38"/>
      <c r="AS157" s="38"/>
    </row>
    <row r="158" ht="19.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8"/>
      <c r="AQ158" s="38"/>
      <c r="AR158" s="38"/>
      <c r="AS158" s="38"/>
    </row>
    <row r="159" ht="19.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8"/>
      <c r="AQ159" s="38"/>
      <c r="AR159" s="38"/>
      <c r="AS159" s="38"/>
    </row>
    <row r="160" ht="19.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8"/>
      <c r="AQ160" s="38"/>
      <c r="AR160" s="38"/>
      <c r="AS160" s="38"/>
    </row>
    <row r="161" ht="19.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8"/>
      <c r="AQ161" s="38"/>
      <c r="AR161" s="38"/>
      <c r="AS161" s="38"/>
    </row>
    <row r="162" ht="19.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8"/>
      <c r="AQ162" s="38"/>
      <c r="AR162" s="38"/>
      <c r="AS162" s="38"/>
    </row>
    <row r="163" ht="19.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8"/>
      <c r="AQ163" s="38"/>
      <c r="AR163" s="38"/>
      <c r="AS163" s="38"/>
    </row>
    <row r="164" ht="19.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8"/>
      <c r="AQ164" s="38"/>
      <c r="AR164" s="38"/>
      <c r="AS164" s="38"/>
    </row>
    <row r="165" ht="19.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8"/>
      <c r="AQ165" s="38"/>
      <c r="AR165" s="38"/>
      <c r="AS165" s="38"/>
    </row>
    <row r="166" ht="19.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8"/>
      <c r="AQ166" s="38"/>
      <c r="AR166" s="38"/>
      <c r="AS166" s="38"/>
    </row>
    <row r="167" ht="19.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8"/>
      <c r="AQ167" s="38"/>
      <c r="AR167" s="38"/>
      <c r="AS167" s="38"/>
    </row>
    <row r="168" ht="19.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8"/>
      <c r="AQ168" s="38"/>
      <c r="AR168" s="38"/>
      <c r="AS168" s="38"/>
    </row>
    <row r="169" ht="19.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8"/>
      <c r="AQ169" s="38"/>
      <c r="AR169" s="38"/>
      <c r="AS169" s="38"/>
    </row>
    <row r="170" ht="19.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8"/>
      <c r="AQ170" s="38"/>
      <c r="AR170" s="38"/>
      <c r="AS170" s="38"/>
    </row>
    <row r="171" ht="19.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8"/>
      <c r="AQ171" s="38"/>
      <c r="AR171" s="38"/>
      <c r="AS171" s="38"/>
    </row>
    <row r="172" ht="19.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8"/>
      <c r="AQ172" s="38"/>
      <c r="AR172" s="38"/>
      <c r="AS172" s="38"/>
    </row>
    <row r="173" ht="19.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8"/>
      <c r="AQ173" s="38"/>
      <c r="AR173" s="38"/>
      <c r="AS173" s="38"/>
    </row>
    <row r="174" ht="19.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8"/>
      <c r="AQ174" s="38"/>
      <c r="AR174" s="38"/>
      <c r="AS174" s="38"/>
    </row>
    <row r="175" ht="19.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8"/>
      <c r="AQ175" s="38"/>
      <c r="AR175" s="38"/>
      <c r="AS175" s="38"/>
    </row>
    <row r="176" ht="19.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8"/>
      <c r="AQ176" s="38"/>
      <c r="AR176" s="38"/>
      <c r="AS176" s="38"/>
    </row>
    <row r="177" ht="19.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8"/>
      <c r="AQ177" s="38"/>
      <c r="AR177" s="38"/>
      <c r="AS177" s="38"/>
    </row>
    <row r="178" ht="19.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8"/>
      <c r="AQ178" s="38"/>
      <c r="AR178" s="38"/>
      <c r="AS178" s="38"/>
    </row>
    <row r="179" ht="19.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8"/>
      <c r="AQ179" s="38"/>
      <c r="AR179" s="38"/>
      <c r="AS179" s="38"/>
    </row>
    <row r="180" ht="19.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8"/>
      <c r="AQ180" s="38"/>
      <c r="AR180" s="38"/>
      <c r="AS180" s="38"/>
    </row>
    <row r="181" ht="19.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8"/>
      <c r="AQ181" s="38"/>
      <c r="AR181" s="38"/>
      <c r="AS181" s="38"/>
    </row>
    <row r="182" ht="19.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8"/>
      <c r="AQ182" s="38"/>
      <c r="AR182" s="38"/>
      <c r="AS182" s="38"/>
    </row>
    <row r="183" ht="19.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8"/>
      <c r="AQ183" s="38"/>
      <c r="AR183" s="38"/>
      <c r="AS183" s="38"/>
    </row>
    <row r="184" ht="19.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8"/>
      <c r="AQ184" s="38"/>
      <c r="AR184" s="38"/>
      <c r="AS184" s="38"/>
    </row>
    <row r="185" ht="19.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8"/>
      <c r="AQ185" s="38"/>
      <c r="AR185" s="38"/>
      <c r="AS185" s="38"/>
    </row>
    <row r="186" ht="19.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8"/>
      <c r="AQ186" s="38"/>
      <c r="AR186" s="38"/>
      <c r="AS186" s="38"/>
    </row>
    <row r="187" ht="19.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8"/>
      <c r="AQ187" s="38"/>
      <c r="AR187" s="38"/>
      <c r="AS187" s="38"/>
    </row>
    <row r="188" ht="19.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8"/>
      <c r="AQ188" s="38"/>
      <c r="AR188" s="38"/>
      <c r="AS188" s="38"/>
    </row>
    <row r="189" ht="19.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8"/>
      <c r="AQ189" s="38"/>
      <c r="AR189" s="38"/>
      <c r="AS189" s="38"/>
    </row>
    <row r="190" ht="19.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8"/>
      <c r="AQ190" s="38"/>
      <c r="AR190" s="38"/>
      <c r="AS190" s="38"/>
    </row>
    <row r="191" ht="19.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8"/>
      <c r="AQ191" s="38"/>
      <c r="AR191" s="38"/>
      <c r="AS191" s="38"/>
    </row>
    <row r="192" ht="19.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8"/>
      <c r="AQ192" s="38"/>
      <c r="AR192" s="38"/>
      <c r="AS192" s="38"/>
    </row>
    <row r="193" ht="19.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8"/>
      <c r="AQ193" s="38"/>
      <c r="AR193" s="38"/>
      <c r="AS193" s="38"/>
    </row>
    <row r="194" ht="19.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8"/>
      <c r="AQ194" s="38"/>
      <c r="AR194" s="38"/>
      <c r="AS194" s="38"/>
    </row>
    <row r="195" ht="19.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8"/>
      <c r="AQ195" s="38"/>
      <c r="AR195" s="38"/>
      <c r="AS195" s="38"/>
    </row>
    <row r="196" ht="19.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8"/>
      <c r="AQ196" s="38"/>
      <c r="AR196" s="38"/>
      <c r="AS196" s="38"/>
    </row>
    <row r="197" ht="19.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8"/>
      <c r="AQ197" s="38"/>
      <c r="AR197" s="38"/>
      <c r="AS197" s="38"/>
    </row>
    <row r="198" ht="19.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8"/>
      <c r="AQ198" s="38"/>
      <c r="AR198" s="38"/>
      <c r="AS198" s="38"/>
    </row>
    <row r="199" ht="19.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8"/>
      <c r="AQ199" s="38"/>
      <c r="AR199" s="38"/>
      <c r="AS199" s="38"/>
    </row>
    <row r="200" ht="19.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8"/>
      <c r="AQ200" s="38"/>
      <c r="AR200" s="38"/>
      <c r="AS200" s="38"/>
    </row>
    <row r="201" ht="19.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8"/>
      <c r="AQ201" s="38"/>
      <c r="AR201" s="38"/>
      <c r="AS201" s="38"/>
    </row>
    <row r="202" ht="19.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8"/>
      <c r="AQ202" s="38"/>
      <c r="AR202" s="38"/>
      <c r="AS202" s="38"/>
    </row>
    <row r="203" ht="19.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8"/>
      <c r="AQ203" s="38"/>
      <c r="AR203" s="38"/>
      <c r="AS203" s="38"/>
    </row>
    <row r="204" ht="19.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8"/>
      <c r="AQ204" s="38"/>
      <c r="AR204" s="38"/>
      <c r="AS204" s="38"/>
    </row>
    <row r="205" ht="19.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8"/>
      <c r="AQ205" s="38"/>
      <c r="AR205" s="38"/>
      <c r="AS205" s="38"/>
    </row>
    <row r="206" ht="19.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8"/>
      <c r="AQ206" s="38"/>
      <c r="AR206" s="38"/>
      <c r="AS206" s="38"/>
    </row>
    <row r="207" ht="19.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8"/>
      <c r="AQ207" s="38"/>
      <c r="AR207" s="38"/>
      <c r="AS207" s="38"/>
    </row>
    <row r="208" ht="19.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8"/>
      <c r="AQ208" s="38"/>
      <c r="AR208" s="38"/>
      <c r="AS208" s="38"/>
    </row>
    <row r="209" ht="19.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8"/>
      <c r="AQ209" s="38"/>
      <c r="AR209" s="38"/>
      <c r="AS209" s="38"/>
    </row>
    <row r="210" ht="19.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8"/>
      <c r="AQ210" s="38"/>
      <c r="AR210" s="38"/>
      <c r="AS210" s="38"/>
    </row>
    <row r="211" ht="19.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8"/>
      <c r="AQ211" s="38"/>
      <c r="AR211" s="38"/>
      <c r="AS211" s="38"/>
    </row>
    <row r="212" ht="19.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8"/>
      <c r="AQ212" s="38"/>
      <c r="AR212" s="38"/>
      <c r="AS212" s="38"/>
    </row>
    <row r="213" ht="19.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8"/>
      <c r="AQ213" s="38"/>
      <c r="AR213" s="38"/>
      <c r="AS213" s="38"/>
    </row>
    <row r="214" ht="19.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8"/>
      <c r="AQ214" s="38"/>
      <c r="AR214" s="38"/>
      <c r="AS214" s="38"/>
    </row>
    <row r="215" ht="19.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8"/>
      <c r="AQ215" s="38"/>
      <c r="AR215" s="38"/>
      <c r="AS215" s="38"/>
    </row>
    <row r="216" ht="19.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8"/>
      <c r="AQ216" s="38"/>
      <c r="AR216" s="38"/>
      <c r="AS216" s="38"/>
    </row>
    <row r="217" ht="19.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8"/>
      <c r="AQ217" s="38"/>
      <c r="AR217" s="38"/>
      <c r="AS217" s="38"/>
    </row>
    <row r="218" ht="19.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8"/>
      <c r="AQ218" s="38"/>
      <c r="AR218" s="38"/>
      <c r="AS218" s="38"/>
    </row>
    <row r="219" ht="19.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8"/>
      <c r="AQ219" s="38"/>
      <c r="AR219" s="38"/>
      <c r="AS219" s="38"/>
    </row>
    <row r="220" ht="19.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8"/>
      <c r="AQ220" s="38"/>
      <c r="AR220" s="38"/>
      <c r="AS220" s="38"/>
    </row>
    <row r="221" ht="19.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8"/>
      <c r="AQ221" s="38"/>
      <c r="AR221" s="38"/>
      <c r="AS221" s="38"/>
    </row>
    <row r="222" ht="19.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8"/>
      <c r="AQ222" s="38"/>
      <c r="AR222" s="38"/>
      <c r="AS222" s="38"/>
    </row>
    <row r="223" ht="19.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8"/>
      <c r="AQ223" s="38"/>
      <c r="AR223" s="38"/>
      <c r="AS223" s="38"/>
    </row>
    <row r="224" ht="19.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8"/>
      <c r="AQ224" s="38"/>
      <c r="AR224" s="38"/>
      <c r="AS224" s="38"/>
    </row>
    <row r="225" ht="19.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8"/>
      <c r="AQ225" s="38"/>
      <c r="AR225" s="38"/>
      <c r="AS225" s="38"/>
    </row>
    <row r="226" ht="19.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8"/>
      <c r="AQ226" s="38"/>
      <c r="AR226" s="38"/>
      <c r="AS226" s="38"/>
    </row>
    <row r="227" ht="19.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8"/>
      <c r="AQ227" s="38"/>
      <c r="AR227" s="38"/>
      <c r="AS227" s="38"/>
    </row>
    <row r="228" ht="19.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8"/>
      <c r="AQ228" s="38"/>
      <c r="AR228" s="38"/>
      <c r="AS228" s="38"/>
    </row>
    <row r="229" ht="19.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8"/>
      <c r="AQ229" s="38"/>
      <c r="AR229" s="38"/>
      <c r="AS229" s="38"/>
    </row>
    <row r="230" ht="19.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8"/>
      <c r="AQ230" s="38"/>
      <c r="AR230" s="38"/>
      <c r="AS230" s="38"/>
    </row>
    <row r="231" ht="19.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8"/>
      <c r="AQ231" s="38"/>
      <c r="AR231" s="38"/>
      <c r="AS231" s="38"/>
    </row>
    <row r="232" ht="19.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8"/>
      <c r="AQ232" s="38"/>
      <c r="AR232" s="38"/>
      <c r="AS232" s="38"/>
    </row>
    <row r="233" ht="19.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8"/>
      <c r="AQ233" s="38"/>
      <c r="AR233" s="38"/>
      <c r="AS233" s="38"/>
    </row>
    <row r="234" ht="19.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8"/>
      <c r="AQ234" s="38"/>
      <c r="AR234" s="38"/>
      <c r="AS234" s="38"/>
    </row>
    <row r="235" ht="19.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8"/>
      <c r="AQ235" s="38"/>
      <c r="AR235" s="38"/>
      <c r="AS235" s="38"/>
    </row>
    <row r="236" ht="19.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8"/>
      <c r="AQ236" s="38"/>
      <c r="AR236" s="38"/>
      <c r="AS236" s="38"/>
    </row>
    <row r="237" ht="19.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8"/>
      <c r="AQ237" s="38"/>
      <c r="AR237" s="38"/>
      <c r="AS237" s="38"/>
    </row>
    <row r="238" ht="19.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8"/>
      <c r="AQ238" s="38"/>
      <c r="AR238" s="38"/>
      <c r="AS238" s="38"/>
    </row>
    <row r="239" ht="19.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8"/>
      <c r="AQ239" s="38"/>
      <c r="AR239" s="38"/>
      <c r="AS239" s="38"/>
    </row>
    <row r="240" ht="19.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8"/>
      <c r="AQ240" s="38"/>
      <c r="AR240" s="38"/>
      <c r="AS240" s="38"/>
    </row>
    <row r="241" ht="19.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8"/>
      <c r="AQ241" s="38"/>
      <c r="AR241" s="38"/>
      <c r="AS241" s="38"/>
    </row>
    <row r="242" ht="19.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8"/>
      <c r="AQ242" s="38"/>
      <c r="AR242" s="38"/>
      <c r="AS242" s="38"/>
    </row>
    <row r="243" ht="19.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8"/>
      <c r="AQ243" s="38"/>
      <c r="AR243" s="38"/>
      <c r="AS243" s="38"/>
    </row>
    <row r="244" ht="19.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8"/>
      <c r="AQ244" s="38"/>
      <c r="AR244" s="38"/>
      <c r="AS244" s="38"/>
    </row>
    <row r="245" ht="19.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8"/>
      <c r="AQ245" s="38"/>
      <c r="AR245" s="38"/>
      <c r="AS245" s="38"/>
    </row>
    <row r="246" ht="19.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8"/>
      <c r="AQ246" s="38"/>
      <c r="AR246" s="38"/>
      <c r="AS246" s="38"/>
    </row>
    <row r="247" ht="19.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8"/>
      <c r="AQ247" s="38"/>
      <c r="AR247" s="38"/>
      <c r="AS247" s="38"/>
    </row>
    <row r="248" ht="19.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8"/>
      <c r="AQ248" s="38"/>
      <c r="AR248" s="38"/>
      <c r="AS248" s="38"/>
    </row>
    <row r="249" ht="19.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8"/>
      <c r="AQ249" s="38"/>
      <c r="AR249" s="38"/>
      <c r="AS249" s="38"/>
    </row>
    <row r="250" ht="19.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8"/>
      <c r="AQ250" s="38"/>
      <c r="AR250" s="38"/>
      <c r="AS250" s="38"/>
    </row>
    <row r="251" ht="19.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8"/>
      <c r="AQ251" s="38"/>
      <c r="AR251" s="38"/>
      <c r="AS251" s="38"/>
    </row>
    <row r="252" ht="19.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8"/>
      <c r="AQ252" s="38"/>
      <c r="AR252" s="38"/>
      <c r="AS252" s="38"/>
    </row>
    <row r="253" ht="19.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8"/>
      <c r="AQ253" s="38"/>
      <c r="AR253" s="38"/>
      <c r="AS253" s="38"/>
    </row>
    <row r="254" ht="19.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8"/>
      <c r="AQ254" s="38"/>
      <c r="AR254" s="38"/>
      <c r="AS254" s="38"/>
    </row>
    <row r="255" ht="19.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8"/>
      <c r="AQ255" s="38"/>
      <c r="AR255" s="38"/>
      <c r="AS255" s="38"/>
    </row>
    <row r="256" ht="19.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8"/>
      <c r="AQ256" s="38"/>
      <c r="AR256" s="38"/>
      <c r="AS256" s="38"/>
    </row>
    <row r="257" ht="19.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8"/>
      <c r="AQ257" s="38"/>
      <c r="AR257" s="38"/>
      <c r="AS257" s="38"/>
    </row>
    <row r="258" ht="19.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8"/>
      <c r="AQ258" s="38"/>
      <c r="AR258" s="38"/>
      <c r="AS258" s="38"/>
    </row>
    <row r="259" ht="19.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8"/>
      <c r="AQ259" s="38"/>
      <c r="AR259" s="38"/>
      <c r="AS259" s="38"/>
    </row>
    <row r="260" ht="19.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8"/>
      <c r="AQ260" s="38"/>
      <c r="AR260" s="38"/>
      <c r="AS260" s="38"/>
    </row>
    <row r="261" ht="19.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8"/>
      <c r="AQ261" s="38"/>
      <c r="AR261" s="38"/>
      <c r="AS261" s="38"/>
    </row>
    <row r="262" ht="19.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8"/>
      <c r="AQ262" s="38"/>
      <c r="AR262" s="38"/>
      <c r="AS262" s="38"/>
    </row>
    <row r="263" ht="19.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8"/>
      <c r="AQ263" s="38"/>
      <c r="AR263" s="38"/>
      <c r="AS263" s="38"/>
    </row>
    <row r="264" ht="19.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8"/>
      <c r="AQ264" s="38"/>
      <c r="AR264" s="38"/>
      <c r="AS264" s="38"/>
    </row>
    <row r="265" ht="19.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8"/>
      <c r="AQ265" s="38"/>
      <c r="AR265" s="38"/>
      <c r="AS265" s="38"/>
    </row>
    <row r="266" ht="19.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8"/>
      <c r="AQ266" s="38"/>
      <c r="AR266" s="38"/>
      <c r="AS266" s="38"/>
    </row>
    <row r="267" ht="19.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8"/>
      <c r="AQ267" s="38"/>
      <c r="AR267" s="38"/>
      <c r="AS267" s="38"/>
    </row>
    <row r="268" ht="19.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8"/>
      <c r="AQ268" s="38"/>
      <c r="AR268" s="38"/>
      <c r="AS268" s="38"/>
    </row>
    <row r="269" ht="19.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8"/>
      <c r="AQ269" s="38"/>
      <c r="AR269" s="38"/>
      <c r="AS269" s="38"/>
    </row>
    <row r="270" ht="19.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8"/>
      <c r="AQ270" s="38"/>
      <c r="AR270" s="38"/>
      <c r="AS270" s="38"/>
    </row>
    <row r="271" ht="19.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8"/>
      <c r="AQ271" s="38"/>
      <c r="AR271" s="38"/>
      <c r="AS271" s="38"/>
    </row>
    <row r="272" ht="19.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8"/>
      <c r="AQ272" s="38"/>
      <c r="AR272" s="38"/>
      <c r="AS272" s="38"/>
    </row>
    <row r="273" ht="19.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8"/>
      <c r="AQ273" s="38"/>
      <c r="AR273" s="38"/>
      <c r="AS273" s="38"/>
    </row>
    <row r="274" ht="19.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8"/>
      <c r="AQ274" s="38"/>
      <c r="AR274" s="38"/>
      <c r="AS274" s="38"/>
    </row>
    <row r="275" ht="19.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8"/>
      <c r="AQ275" s="38"/>
      <c r="AR275" s="38"/>
      <c r="AS275" s="38"/>
    </row>
    <row r="276" ht="19.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8"/>
      <c r="AQ276" s="38"/>
      <c r="AR276" s="38"/>
      <c r="AS276" s="38"/>
    </row>
    <row r="277" ht="19.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8"/>
      <c r="AQ277" s="38"/>
      <c r="AR277" s="38"/>
      <c r="AS277" s="38"/>
    </row>
    <row r="278" ht="19.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8"/>
      <c r="AQ278" s="38"/>
      <c r="AR278" s="38"/>
      <c r="AS278" s="38"/>
    </row>
    <row r="279" ht="19.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8"/>
      <c r="AQ279" s="38"/>
      <c r="AR279" s="38"/>
      <c r="AS279" s="38"/>
    </row>
    <row r="280" ht="19.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8"/>
      <c r="AQ280" s="38"/>
      <c r="AR280" s="38"/>
      <c r="AS280" s="38"/>
    </row>
    <row r="281" ht="19.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8"/>
      <c r="AQ281" s="38"/>
      <c r="AR281" s="38"/>
      <c r="AS281" s="38"/>
    </row>
    <row r="282" ht="19.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8"/>
      <c r="AQ282" s="38"/>
      <c r="AR282" s="38"/>
      <c r="AS282" s="38"/>
    </row>
    <row r="283" ht="19.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8"/>
      <c r="AQ283" s="38"/>
      <c r="AR283" s="38"/>
      <c r="AS283" s="38"/>
    </row>
    <row r="284" ht="19.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8"/>
      <c r="AQ284" s="38"/>
      <c r="AR284" s="38"/>
      <c r="AS284" s="38"/>
    </row>
    <row r="285" ht="19.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8"/>
      <c r="AQ285" s="38"/>
      <c r="AR285" s="38"/>
      <c r="AS285" s="38"/>
    </row>
    <row r="286" ht="19.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8"/>
      <c r="AQ286" s="38"/>
      <c r="AR286" s="38"/>
      <c r="AS286" s="38"/>
    </row>
    <row r="287" ht="19.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8"/>
      <c r="AQ287" s="38"/>
      <c r="AR287" s="38"/>
      <c r="AS287" s="38"/>
    </row>
    <row r="288" ht="19.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8"/>
      <c r="AQ288" s="38"/>
      <c r="AR288" s="38"/>
      <c r="AS288" s="38"/>
    </row>
    <row r="289" ht="19.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8"/>
      <c r="AQ289" s="38"/>
      <c r="AR289" s="38"/>
      <c r="AS289" s="38"/>
    </row>
    <row r="290" ht="19.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8"/>
      <c r="AQ290" s="38"/>
      <c r="AR290" s="38"/>
      <c r="AS290" s="38"/>
    </row>
    <row r="291" ht="19.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8"/>
      <c r="AQ291" s="38"/>
      <c r="AR291" s="38"/>
      <c r="AS291" s="38"/>
    </row>
    <row r="292" ht="19.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8"/>
      <c r="AQ292" s="38"/>
      <c r="AR292" s="38"/>
      <c r="AS292" s="38"/>
    </row>
    <row r="293" ht="19.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8"/>
      <c r="AQ293" s="38"/>
      <c r="AR293" s="38"/>
      <c r="AS293" s="38"/>
    </row>
    <row r="294" ht="19.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8"/>
      <c r="AQ294" s="38"/>
      <c r="AR294" s="38"/>
      <c r="AS294" s="38"/>
    </row>
    <row r="295" ht="19.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8"/>
      <c r="AQ295" s="38"/>
      <c r="AR295" s="38"/>
      <c r="AS295" s="38"/>
    </row>
    <row r="296" ht="19.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8"/>
      <c r="AQ296" s="38"/>
      <c r="AR296" s="38"/>
      <c r="AS296" s="38"/>
    </row>
    <row r="297" ht="19.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8"/>
      <c r="AQ297" s="38"/>
      <c r="AR297" s="38"/>
      <c r="AS297" s="38"/>
    </row>
    <row r="298" ht="19.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8"/>
      <c r="AQ298" s="38"/>
      <c r="AR298" s="38"/>
      <c r="AS298" s="38"/>
    </row>
    <row r="299" ht="19.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8"/>
      <c r="AQ299" s="38"/>
      <c r="AR299" s="38"/>
      <c r="AS299" s="38"/>
    </row>
    <row r="300" ht="19.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8"/>
      <c r="AQ300" s="38"/>
      <c r="AR300" s="38"/>
      <c r="AS300" s="38"/>
    </row>
    <row r="301" ht="19.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8"/>
      <c r="AQ301" s="38"/>
      <c r="AR301" s="38"/>
      <c r="AS301" s="38"/>
    </row>
    <row r="302" ht="19.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8"/>
      <c r="AQ302" s="38"/>
      <c r="AR302" s="38"/>
      <c r="AS302" s="38"/>
    </row>
    <row r="303" ht="19.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8"/>
      <c r="AQ303" s="38"/>
      <c r="AR303" s="38"/>
      <c r="AS303" s="38"/>
    </row>
    <row r="304" ht="19.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8"/>
      <c r="AQ304" s="38"/>
      <c r="AR304" s="38"/>
      <c r="AS304" s="38"/>
    </row>
    <row r="305" ht="19.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8"/>
      <c r="AQ305" s="38"/>
      <c r="AR305" s="38"/>
      <c r="AS305" s="38"/>
    </row>
    <row r="306" ht="19.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8"/>
      <c r="AQ306" s="38"/>
      <c r="AR306" s="38"/>
      <c r="AS306" s="38"/>
    </row>
    <row r="307" ht="19.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8"/>
      <c r="AQ307" s="38"/>
      <c r="AR307" s="38"/>
      <c r="AS307" s="38"/>
    </row>
    <row r="308" ht="19.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8"/>
      <c r="AQ308" s="38"/>
      <c r="AR308" s="38"/>
      <c r="AS308" s="38"/>
    </row>
    <row r="309" ht="19.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8"/>
      <c r="AQ309" s="38"/>
      <c r="AR309" s="38"/>
      <c r="AS309" s="38"/>
    </row>
    <row r="310" ht="19.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8"/>
      <c r="AQ310" s="38"/>
      <c r="AR310" s="38"/>
      <c r="AS310" s="38"/>
    </row>
    <row r="311" ht="19.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8"/>
      <c r="AQ311" s="38"/>
      <c r="AR311" s="38"/>
      <c r="AS311" s="38"/>
    </row>
    <row r="312" ht="19.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8"/>
      <c r="AQ312" s="38"/>
      <c r="AR312" s="38"/>
      <c r="AS312" s="38"/>
    </row>
    <row r="313" ht="19.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8"/>
      <c r="AQ313" s="38"/>
      <c r="AR313" s="38"/>
      <c r="AS313" s="38"/>
    </row>
    <row r="314" ht="19.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8"/>
      <c r="AQ314" s="38"/>
      <c r="AR314" s="38"/>
      <c r="AS314" s="38"/>
    </row>
    <row r="315" ht="19.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8"/>
      <c r="AQ315" s="38"/>
      <c r="AR315" s="38"/>
      <c r="AS315" s="38"/>
    </row>
    <row r="316" ht="19.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8"/>
      <c r="AQ316" s="38"/>
      <c r="AR316" s="38"/>
      <c r="AS316" s="38"/>
    </row>
    <row r="317" ht="19.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8"/>
      <c r="AQ317" s="38"/>
      <c r="AR317" s="38"/>
      <c r="AS317" s="38"/>
    </row>
    <row r="318" ht="19.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8"/>
      <c r="AQ318" s="38"/>
      <c r="AR318" s="38"/>
      <c r="AS318" s="38"/>
    </row>
    <row r="319" ht="19.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8"/>
      <c r="AQ319" s="38"/>
      <c r="AR319" s="38"/>
      <c r="AS319" s="38"/>
    </row>
    <row r="320" ht="19.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8"/>
      <c r="AQ320" s="38"/>
      <c r="AR320" s="38"/>
      <c r="AS320" s="38"/>
    </row>
    <row r="321" ht="19.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8"/>
      <c r="AQ321" s="38"/>
      <c r="AR321" s="38"/>
      <c r="AS321" s="38"/>
    </row>
    <row r="322" ht="19.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8"/>
      <c r="AQ322" s="38"/>
      <c r="AR322" s="38"/>
      <c r="AS322" s="38"/>
    </row>
    <row r="323" ht="19.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8"/>
      <c r="AQ323" s="38"/>
      <c r="AR323" s="38"/>
      <c r="AS323" s="38"/>
    </row>
    <row r="324" ht="19.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8"/>
      <c r="AQ324" s="38"/>
      <c r="AR324" s="38"/>
      <c r="AS324" s="38"/>
    </row>
    <row r="325" ht="19.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8"/>
      <c r="AQ325" s="38"/>
      <c r="AR325" s="38"/>
      <c r="AS325" s="38"/>
    </row>
    <row r="326" ht="19.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8"/>
      <c r="AQ326" s="38"/>
      <c r="AR326" s="38"/>
      <c r="AS326" s="38"/>
    </row>
    <row r="327" ht="19.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8"/>
      <c r="AQ327" s="38"/>
      <c r="AR327" s="38"/>
      <c r="AS327" s="38"/>
    </row>
    <row r="328" ht="19.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8"/>
      <c r="AQ328" s="38"/>
      <c r="AR328" s="38"/>
      <c r="AS328" s="38"/>
    </row>
    <row r="329" ht="19.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8"/>
      <c r="AQ329" s="38"/>
      <c r="AR329" s="38"/>
      <c r="AS329" s="38"/>
    </row>
    <row r="330" ht="19.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8"/>
      <c r="AQ330" s="38"/>
      <c r="AR330" s="38"/>
      <c r="AS330" s="38"/>
    </row>
    <row r="331" ht="19.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8"/>
      <c r="AQ331" s="38"/>
      <c r="AR331" s="38"/>
      <c r="AS331" s="38"/>
    </row>
    <row r="332" ht="19.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8"/>
      <c r="AQ332" s="38"/>
      <c r="AR332" s="38"/>
      <c r="AS332" s="38"/>
    </row>
    <row r="333" ht="19.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8"/>
      <c r="AQ333" s="38"/>
      <c r="AR333" s="38"/>
      <c r="AS333" s="38"/>
    </row>
    <row r="334" ht="19.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8"/>
      <c r="AQ334" s="38"/>
      <c r="AR334" s="38"/>
      <c r="AS334" s="38"/>
    </row>
    <row r="335" ht="19.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8"/>
      <c r="AQ335" s="38"/>
      <c r="AR335" s="38"/>
      <c r="AS335" s="38"/>
    </row>
    <row r="336" ht="19.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8"/>
      <c r="AQ336" s="38"/>
      <c r="AR336" s="38"/>
      <c r="AS336" s="38"/>
    </row>
    <row r="337" ht="19.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8"/>
      <c r="AQ337" s="38"/>
      <c r="AR337" s="38"/>
      <c r="AS337" s="38"/>
    </row>
    <row r="338" ht="19.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8"/>
      <c r="AQ338" s="38"/>
      <c r="AR338" s="38"/>
      <c r="AS338" s="38"/>
    </row>
    <row r="339" ht="19.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8"/>
      <c r="AQ339" s="38"/>
      <c r="AR339" s="38"/>
      <c r="AS339" s="38"/>
    </row>
    <row r="340" ht="19.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8"/>
      <c r="AQ340" s="38"/>
      <c r="AR340" s="38"/>
      <c r="AS340" s="38"/>
    </row>
    <row r="341" ht="19.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8"/>
      <c r="AQ341" s="38"/>
      <c r="AR341" s="38"/>
      <c r="AS341" s="38"/>
    </row>
    <row r="342" ht="19.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8"/>
      <c r="AQ342" s="38"/>
      <c r="AR342" s="38"/>
      <c r="AS342" s="38"/>
    </row>
    <row r="343" ht="19.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8"/>
      <c r="AQ343" s="38"/>
      <c r="AR343" s="38"/>
      <c r="AS343" s="38"/>
    </row>
    <row r="344" ht="19.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8"/>
      <c r="AQ344" s="38"/>
      <c r="AR344" s="38"/>
      <c r="AS344" s="38"/>
    </row>
    <row r="345" ht="19.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8"/>
      <c r="AQ345" s="38"/>
      <c r="AR345" s="38"/>
      <c r="AS345" s="38"/>
    </row>
    <row r="346" ht="19.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8"/>
      <c r="AQ346" s="38"/>
      <c r="AR346" s="38"/>
      <c r="AS346" s="38"/>
    </row>
    <row r="347" ht="19.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8"/>
      <c r="AQ347" s="38"/>
      <c r="AR347" s="38"/>
      <c r="AS347" s="38"/>
    </row>
    <row r="348" ht="19.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8"/>
      <c r="AQ348" s="38"/>
      <c r="AR348" s="38"/>
      <c r="AS348" s="38"/>
    </row>
    <row r="349" ht="19.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8"/>
      <c r="AQ349" s="38"/>
      <c r="AR349" s="38"/>
      <c r="AS349" s="38"/>
    </row>
    <row r="350" ht="19.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8"/>
      <c r="AQ350" s="38"/>
      <c r="AR350" s="38"/>
      <c r="AS350" s="38"/>
    </row>
    <row r="351" ht="19.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8"/>
      <c r="AQ351" s="38"/>
      <c r="AR351" s="38"/>
      <c r="AS351" s="38"/>
    </row>
    <row r="352" ht="19.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8"/>
      <c r="AQ352" s="38"/>
      <c r="AR352" s="38"/>
      <c r="AS352" s="38"/>
    </row>
    <row r="353" ht="19.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8"/>
      <c r="AQ353" s="38"/>
      <c r="AR353" s="38"/>
      <c r="AS353" s="38"/>
    </row>
    <row r="354" ht="19.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8"/>
      <c r="AQ354" s="38"/>
      <c r="AR354" s="38"/>
      <c r="AS354" s="38"/>
    </row>
    <row r="355" ht="19.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8"/>
      <c r="AQ355" s="38"/>
      <c r="AR355" s="38"/>
      <c r="AS355" s="38"/>
    </row>
    <row r="356" ht="19.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8"/>
      <c r="AQ356" s="38"/>
      <c r="AR356" s="38"/>
      <c r="AS356" s="38"/>
    </row>
    <row r="357" ht="19.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8"/>
      <c r="AQ357" s="38"/>
      <c r="AR357" s="38"/>
      <c r="AS357" s="38"/>
    </row>
    <row r="358" ht="19.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8"/>
      <c r="AQ358" s="38"/>
      <c r="AR358" s="38"/>
      <c r="AS358" s="38"/>
    </row>
    <row r="359" ht="19.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8"/>
      <c r="AQ359" s="38"/>
      <c r="AR359" s="38"/>
      <c r="AS359" s="38"/>
    </row>
    <row r="360" ht="19.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8"/>
      <c r="AQ360" s="38"/>
      <c r="AR360" s="38"/>
      <c r="AS360" s="38"/>
    </row>
    <row r="361" ht="19.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8"/>
      <c r="AQ361" s="38"/>
      <c r="AR361" s="38"/>
      <c r="AS361" s="38"/>
    </row>
    <row r="362" ht="19.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8"/>
      <c r="AQ362" s="38"/>
      <c r="AR362" s="38"/>
      <c r="AS362" s="38"/>
    </row>
    <row r="363" ht="19.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8"/>
      <c r="AQ363" s="38"/>
      <c r="AR363" s="38"/>
      <c r="AS363" s="38"/>
    </row>
    <row r="364" ht="19.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8"/>
      <c r="AQ364" s="38"/>
      <c r="AR364" s="38"/>
      <c r="AS364" s="38"/>
    </row>
    <row r="365" ht="19.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8"/>
      <c r="AQ365" s="38"/>
      <c r="AR365" s="38"/>
      <c r="AS365" s="38"/>
    </row>
    <row r="366" ht="19.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8"/>
      <c r="AQ366" s="38"/>
      <c r="AR366" s="38"/>
      <c r="AS366" s="38"/>
    </row>
    <row r="367" ht="19.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8"/>
      <c r="AQ367" s="38"/>
      <c r="AR367" s="38"/>
      <c r="AS367" s="38"/>
    </row>
    <row r="368" ht="19.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8"/>
      <c r="AQ368" s="38"/>
      <c r="AR368" s="38"/>
      <c r="AS368" s="38"/>
    </row>
    <row r="369" ht="19.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8"/>
      <c r="AQ369" s="38"/>
      <c r="AR369" s="38"/>
      <c r="AS369" s="38"/>
    </row>
    <row r="370" ht="19.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8"/>
      <c r="AQ370" s="38"/>
      <c r="AR370" s="38"/>
      <c r="AS370" s="38"/>
    </row>
    <row r="371" ht="19.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8"/>
      <c r="AQ371" s="38"/>
      <c r="AR371" s="38"/>
      <c r="AS371" s="38"/>
    </row>
    <row r="372" ht="19.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8"/>
      <c r="AQ372" s="38"/>
      <c r="AR372" s="38"/>
      <c r="AS372" s="38"/>
    </row>
    <row r="373" ht="19.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8"/>
      <c r="AQ373" s="38"/>
      <c r="AR373" s="38"/>
      <c r="AS373" s="38"/>
    </row>
    <row r="374" ht="19.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8"/>
      <c r="AQ374" s="38"/>
      <c r="AR374" s="38"/>
      <c r="AS374" s="38"/>
    </row>
    <row r="375" ht="19.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8"/>
      <c r="AQ375" s="38"/>
      <c r="AR375" s="38"/>
      <c r="AS375" s="38"/>
    </row>
    <row r="376" ht="19.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8"/>
      <c r="AQ376" s="38"/>
      <c r="AR376" s="38"/>
      <c r="AS376" s="38"/>
    </row>
    <row r="377" ht="19.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8"/>
      <c r="AQ377" s="38"/>
      <c r="AR377" s="38"/>
      <c r="AS377" s="38"/>
    </row>
    <row r="378" ht="19.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8"/>
      <c r="AQ378" s="38"/>
      <c r="AR378" s="38"/>
      <c r="AS378" s="38"/>
    </row>
    <row r="379" ht="19.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8"/>
      <c r="AQ379" s="38"/>
      <c r="AR379" s="38"/>
      <c r="AS379" s="38"/>
    </row>
    <row r="380" ht="19.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8"/>
      <c r="AQ380" s="38"/>
      <c r="AR380" s="38"/>
      <c r="AS380" s="38"/>
    </row>
    <row r="381" ht="19.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8"/>
      <c r="AQ381" s="38"/>
      <c r="AR381" s="38"/>
      <c r="AS381" s="38"/>
    </row>
    <row r="382" ht="19.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8"/>
      <c r="AQ382" s="38"/>
      <c r="AR382" s="38"/>
      <c r="AS382" s="38"/>
    </row>
    <row r="383" ht="19.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8"/>
      <c r="AQ383" s="38"/>
      <c r="AR383" s="38"/>
      <c r="AS383" s="38"/>
    </row>
    <row r="384" ht="19.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8"/>
      <c r="AQ384" s="38"/>
      <c r="AR384" s="38"/>
      <c r="AS384" s="38"/>
    </row>
    <row r="385" ht="19.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8"/>
      <c r="AQ385" s="38"/>
      <c r="AR385" s="38"/>
      <c r="AS385" s="38"/>
    </row>
    <row r="386" ht="19.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8"/>
      <c r="AQ386" s="38"/>
      <c r="AR386" s="38"/>
      <c r="AS386" s="38"/>
    </row>
    <row r="387" ht="19.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8"/>
      <c r="AQ387" s="38"/>
      <c r="AR387" s="38"/>
      <c r="AS387" s="38"/>
    </row>
    <row r="388" ht="19.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8"/>
      <c r="AQ388" s="38"/>
      <c r="AR388" s="38"/>
      <c r="AS388" s="38"/>
    </row>
    <row r="389" ht="19.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8"/>
      <c r="AQ389" s="38"/>
      <c r="AR389" s="38"/>
      <c r="AS389" s="38"/>
    </row>
    <row r="390" ht="19.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8"/>
      <c r="AQ390" s="38"/>
      <c r="AR390" s="38"/>
      <c r="AS390" s="38"/>
    </row>
    <row r="391" ht="19.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8"/>
      <c r="AQ391" s="38"/>
      <c r="AR391" s="38"/>
      <c r="AS391" s="38"/>
    </row>
    <row r="392" ht="19.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8"/>
      <c r="AQ392" s="38"/>
      <c r="AR392" s="38"/>
      <c r="AS392" s="38"/>
    </row>
    <row r="393" ht="19.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8"/>
      <c r="AQ393" s="38"/>
      <c r="AR393" s="38"/>
      <c r="AS393" s="38"/>
    </row>
    <row r="394" ht="19.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8"/>
      <c r="AQ394" s="38"/>
      <c r="AR394" s="38"/>
      <c r="AS394" s="38"/>
    </row>
    <row r="395" ht="19.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8"/>
      <c r="AQ395" s="38"/>
      <c r="AR395" s="38"/>
      <c r="AS395" s="38"/>
    </row>
    <row r="396" ht="19.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8"/>
      <c r="AQ396" s="38"/>
      <c r="AR396" s="38"/>
      <c r="AS396" s="38"/>
    </row>
    <row r="397" ht="19.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8"/>
      <c r="AQ397" s="38"/>
      <c r="AR397" s="38"/>
      <c r="AS397" s="38"/>
    </row>
    <row r="398" ht="19.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8"/>
      <c r="AQ398" s="38"/>
      <c r="AR398" s="38"/>
      <c r="AS398" s="38"/>
    </row>
    <row r="399" ht="19.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8"/>
      <c r="AQ399" s="38"/>
      <c r="AR399" s="38"/>
      <c r="AS399" s="38"/>
    </row>
    <row r="400" ht="19.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8"/>
      <c r="AQ400" s="38"/>
      <c r="AR400" s="38"/>
      <c r="AS400" s="38"/>
    </row>
    <row r="401" ht="19.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8"/>
      <c r="AQ401" s="38"/>
      <c r="AR401" s="38"/>
      <c r="AS401" s="38"/>
    </row>
    <row r="402" ht="19.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8"/>
      <c r="AQ402" s="38"/>
      <c r="AR402" s="38"/>
      <c r="AS402" s="38"/>
    </row>
    <row r="403" ht="19.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8"/>
      <c r="AQ403" s="38"/>
      <c r="AR403" s="38"/>
      <c r="AS403" s="38"/>
    </row>
    <row r="404" ht="19.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8"/>
      <c r="AQ404" s="38"/>
      <c r="AR404" s="38"/>
      <c r="AS404" s="38"/>
    </row>
    <row r="405" ht="19.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8"/>
      <c r="AQ405" s="38"/>
      <c r="AR405" s="38"/>
      <c r="AS405" s="38"/>
    </row>
    <row r="406" ht="19.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8"/>
      <c r="AQ406" s="38"/>
      <c r="AR406" s="38"/>
      <c r="AS406" s="38"/>
    </row>
    <row r="407" ht="19.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8"/>
      <c r="AQ407" s="38"/>
      <c r="AR407" s="38"/>
      <c r="AS407" s="38"/>
    </row>
    <row r="408" ht="19.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8"/>
      <c r="AQ408" s="38"/>
      <c r="AR408" s="38"/>
      <c r="AS408" s="38"/>
    </row>
    <row r="409" ht="19.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8"/>
      <c r="AQ409" s="38"/>
      <c r="AR409" s="38"/>
      <c r="AS409" s="38"/>
    </row>
    <row r="410" ht="19.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8"/>
      <c r="AQ410" s="38"/>
      <c r="AR410" s="38"/>
      <c r="AS410" s="38"/>
    </row>
    <row r="411" ht="19.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8"/>
      <c r="AQ411" s="38"/>
      <c r="AR411" s="38"/>
      <c r="AS411" s="38"/>
    </row>
    <row r="412" ht="19.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8"/>
      <c r="AQ412" s="38"/>
      <c r="AR412" s="38"/>
      <c r="AS412" s="38"/>
    </row>
    <row r="413" ht="19.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8"/>
      <c r="AQ413" s="38"/>
      <c r="AR413" s="38"/>
      <c r="AS413" s="38"/>
    </row>
    <row r="414" ht="19.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8"/>
      <c r="AQ414" s="38"/>
      <c r="AR414" s="38"/>
      <c r="AS414" s="38"/>
    </row>
    <row r="415" ht="19.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8"/>
      <c r="AQ415" s="38"/>
      <c r="AR415" s="38"/>
      <c r="AS415" s="38"/>
    </row>
    <row r="416" ht="19.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8"/>
      <c r="AQ416" s="38"/>
      <c r="AR416" s="38"/>
      <c r="AS416" s="38"/>
    </row>
    <row r="417" ht="19.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8"/>
      <c r="AQ417" s="38"/>
      <c r="AR417" s="38"/>
      <c r="AS417" s="38"/>
    </row>
    <row r="418" ht="19.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8"/>
      <c r="AQ418" s="38"/>
      <c r="AR418" s="38"/>
      <c r="AS418" s="38"/>
    </row>
    <row r="419" ht="19.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8"/>
      <c r="AQ419" s="38"/>
      <c r="AR419" s="38"/>
      <c r="AS419" s="38"/>
    </row>
    <row r="420" ht="19.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8"/>
      <c r="AQ420" s="38"/>
      <c r="AR420" s="38"/>
      <c r="AS420" s="38"/>
    </row>
    <row r="421" ht="19.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8"/>
      <c r="AQ421" s="38"/>
      <c r="AR421" s="38"/>
      <c r="AS421" s="38"/>
    </row>
    <row r="422" ht="19.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8"/>
      <c r="AQ422" s="38"/>
      <c r="AR422" s="38"/>
      <c r="AS422" s="38"/>
    </row>
    <row r="423" ht="19.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8"/>
      <c r="AQ423" s="38"/>
      <c r="AR423" s="38"/>
      <c r="AS423" s="38"/>
    </row>
    <row r="424" ht="19.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8"/>
      <c r="AQ424" s="38"/>
      <c r="AR424" s="38"/>
      <c r="AS424" s="38"/>
    </row>
    <row r="425" ht="19.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8"/>
      <c r="AQ425" s="38"/>
      <c r="AR425" s="38"/>
      <c r="AS425" s="38"/>
    </row>
    <row r="426" ht="19.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8"/>
      <c r="AQ426" s="38"/>
      <c r="AR426" s="38"/>
      <c r="AS426" s="38"/>
    </row>
    <row r="427" ht="19.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8"/>
      <c r="AQ427" s="38"/>
      <c r="AR427" s="38"/>
      <c r="AS427" s="38"/>
    </row>
    <row r="428" ht="19.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8"/>
      <c r="AQ428" s="38"/>
      <c r="AR428" s="38"/>
      <c r="AS428" s="38"/>
    </row>
    <row r="429" ht="19.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8"/>
      <c r="AQ429" s="38"/>
      <c r="AR429" s="38"/>
      <c r="AS429" s="38"/>
    </row>
    <row r="430" ht="19.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8"/>
      <c r="AQ430" s="38"/>
      <c r="AR430" s="38"/>
      <c r="AS430" s="38"/>
    </row>
    <row r="431" ht="19.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8"/>
      <c r="AQ431" s="38"/>
      <c r="AR431" s="38"/>
      <c r="AS431" s="38"/>
    </row>
    <row r="432" ht="19.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8"/>
      <c r="AQ432" s="38"/>
      <c r="AR432" s="38"/>
      <c r="AS432" s="38"/>
    </row>
    <row r="433" ht="19.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8"/>
      <c r="AQ433" s="38"/>
      <c r="AR433" s="38"/>
      <c r="AS433" s="38"/>
    </row>
    <row r="434" ht="19.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8"/>
      <c r="AQ434" s="38"/>
      <c r="AR434" s="38"/>
      <c r="AS434" s="38"/>
    </row>
    <row r="435" ht="19.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8"/>
      <c r="AQ435" s="38"/>
      <c r="AR435" s="38"/>
      <c r="AS435" s="38"/>
    </row>
    <row r="436" ht="19.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8"/>
      <c r="AQ436" s="38"/>
      <c r="AR436" s="38"/>
      <c r="AS436" s="38"/>
    </row>
    <row r="437" ht="19.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8"/>
      <c r="AQ437" s="38"/>
      <c r="AR437" s="38"/>
      <c r="AS437" s="38"/>
    </row>
    <row r="438" ht="19.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8"/>
      <c r="AQ438" s="38"/>
      <c r="AR438" s="38"/>
      <c r="AS438" s="38"/>
    </row>
    <row r="439" ht="19.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8"/>
      <c r="AQ439" s="38"/>
      <c r="AR439" s="38"/>
      <c r="AS439" s="38"/>
    </row>
    <row r="440" ht="19.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8"/>
      <c r="AQ440" s="38"/>
      <c r="AR440" s="38"/>
      <c r="AS440" s="38"/>
    </row>
    <row r="441" ht="19.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8"/>
      <c r="AQ441" s="38"/>
      <c r="AR441" s="38"/>
      <c r="AS441" s="38"/>
    </row>
    <row r="442" ht="19.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8"/>
      <c r="AQ442" s="38"/>
      <c r="AR442" s="38"/>
      <c r="AS442" s="38"/>
    </row>
    <row r="443" ht="19.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8"/>
      <c r="AQ443" s="38"/>
      <c r="AR443" s="38"/>
      <c r="AS443" s="38"/>
    </row>
    <row r="444" ht="19.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8"/>
      <c r="AQ444" s="38"/>
      <c r="AR444" s="38"/>
      <c r="AS444" s="38"/>
    </row>
    <row r="445" ht="19.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8"/>
      <c r="AQ445" s="38"/>
      <c r="AR445" s="38"/>
      <c r="AS445" s="38"/>
    </row>
    <row r="446" ht="19.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8"/>
      <c r="AQ446" s="38"/>
      <c r="AR446" s="38"/>
      <c r="AS446" s="38"/>
    </row>
    <row r="447" ht="19.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8"/>
      <c r="AQ447" s="38"/>
      <c r="AR447" s="38"/>
      <c r="AS447" s="38"/>
    </row>
    <row r="448" ht="19.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8"/>
      <c r="AQ448" s="38"/>
      <c r="AR448" s="38"/>
      <c r="AS448" s="38"/>
    </row>
    <row r="449" ht="19.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8"/>
      <c r="AQ449" s="38"/>
      <c r="AR449" s="38"/>
      <c r="AS449" s="38"/>
    </row>
    <row r="450" ht="19.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8"/>
      <c r="AQ450" s="38"/>
      <c r="AR450" s="38"/>
      <c r="AS450" s="38"/>
    </row>
    <row r="451" ht="19.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8"/>
      <c r="AQ451" s="38"/>
      <c r="AR451" s="38"/>
      <c r="AS451" s="38"/>
    </row>
    <row r="452" ht="19.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8"/>
      <c r="AQ452" s="38"/>
      <c r="AR452" s="38"/>
      <c r="AS452" s="38"/>
    </row>
    <row r="453" ht="19.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8"/>
      <c r="AQ453" s="38"/>
      <c r="AR453" s="38"/>
      <c r="AS453" s="38"/>
    </row>
    <row r="454" ht="19.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8"/>
      <c r="AQ454" s="38"/>
      <c r="AR454" s="38"/>
      <c r="AS454" s="38"/>
    </row>
    <row r="455" ht="19.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8"/>
      <c r="AQ455" s="38"/>
      <c r="AR455" s="38"/>
      <c r="AS455" s="38"/>
    </row>
    <row r="456" ht="19.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8"/>
      <c r="AQ456" s="38"/>
      <c r="AR456" s="38"/>
      <c r="AS456" s="38"/>
    </row>
    <row r="457" ht="19.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8"/>
      <c r="AQ457" s="38"/>
      <c r="AR457" s="38"/>
      <c r="AS457" s="38"/>
    </row>
    <row r="458" ht="19.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8"/>
      <c r="AQ458" s="38"/>
      <c r="AR458" s="38"/>
      <c r="AS458" s="38"/>
    </row>
    <row r="459" ht="19.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8"/>
      <c r="AQ459" s="38"/>
      <c r="AR459" s="38"/>
      <c r="AS459" s="38"/>
    </row>
    <row r="460" ht="19.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8"/>
      <c r="AQ460" s="38"/>
      <c r="AR460" s="38"/>
      <c r="AS460" s="38"/>
    </row>
    <row r="461" ht="19.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8"/>
      <c r="AQ461" s="38"/>
      <c r="AR461" s="38"/>
      <c r="AS461" s="38"/>
    </row>
    <row r="462" ht="19.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8"/>
      <c r="AQ462" s="38"/>
      <c r="AR462" s="38"/>
      <c r="AS462" s="38"/>
    </row>
    <row r="463" ht="19.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8"/>
      <c r="AQ463" s="38"/>
      <c r="AR463" s="38"/>
      <c r="AS463" s="38"/>
    </row>
    <row r="464" ht="19.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8"/>
      <c r="AQ464" s="38"/>
      <c r="AR464" s="38"/>
      <c r="AS464" s="38"/>
    </row>
    <row r="465" ht="19.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8"/>
      <c r="AQ465" s="38"/>
      <c r="AR465" s="38"/>
      <c r="AS465" s="38"/>
    </row>
    <row r="466" ht="19.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8"/>
      <c r="AQ466" s="38"/>
      <c r="AR466" s="38"/>
      <c r="AS466" s="38"/>
    </row>
    <row r="467" ht="19.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8"/>
      <c r="AQ467" s="38"/>
      <c r="AR467" s="38"/>
      <c r="AS467" s="38"/>
    </row>
    <row r="468" ht="19.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8"/>
      <c r="AQ468" s="38"/>
      <c r="AR468" s="38"/>
      <c r="AS468" s="38"/>
    </row>
    <row r="469" ht="19.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8"/>
      <c r="AQ469" s="38"/>
      <c r="AR469" s="38"/>
      <c r="AS469" s="38"/>
    </row>
    <row r="470" ht="19.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8"/>
      <c r="AQ470" s="38"/>
      <c r="AR470" s="38"/>
      <c r="AS470" s="38"/>
    </row>
    <row r="471" ht="19.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8"/>
      <c r="AQ471" s="38"/>
      <c r="AR471" s="38"/>
      <c r="AS471" s="38"/>
    </row>
    <row r="472" ht="19.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8"/>
      <c r="AQ472" s="38"/>
      <c r="AR472" s="38"/>
      <c r="AS472" s="38"/>
    </row>
    <row r="473" ht="19.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8"/>
      <c r="AQ473" s="38"/>
      <c r="AR473" s="38"/>
      <c r="AS473" s="38"/>
    </row>
    <row r="474" ht="19.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8"/>
      <c r="AQ474" s="38"/>
      <c r="AR474" s="38"/>
      <c r="AS474" s="38"/>
    </row>
    <row r="475" ht="19.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8"/>
      <c r="AQ475" s="38"/>
      <c r="AR475" s="38"/>
      <c r="AS475" s="38"/>
    </row>
    <row r="476" ht="19.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8"/>
      <c r="AQ476" s="38"/>
      <c r="AR476" s="38"/>
      <c r="AS476" s="38"/>
    </row>
    <row r="477" ht="19.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8"/>
      <c r="AQ477" s="38"/>
      <c r="AR477" s="38"/>
      <c r="AS477" s="38"/>
    </row>
    <row r="478" ht="19.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8"/>
      <c r="AQ478" s="38"/>
      <c r="AR478" s="38"/>
      <c r="AS478" s="38"/>
    </row>
    <row r="479" ht="19.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8"/>
      <c r="AQ479" s="38"/>
      <c r="AR479" s="38"/>
      <c r="AS479" s="38"/>
    </row>
    <row r="480" ht="19.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8"/>
      <c r="AQ480" s="38"/>
      <c r="AR480" s="38"/>
      <c r="AS480" s="38"/>
    </row>
    <row r="481" ht="19.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8"/>
      <c r="AQ481" s="38"/>
      <c r="AR481" s="38"/>
      <c r="AS481" s="38"/>
    </row>
    <row r="482" ht="19.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8"/>
      <c r="AQ482" s="38"/>
      <c r="AR482" s="38"/>
      <c r="AS482" s="38"/>
    </row>
    <row r="483" ht="19.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8"/>
      <c r="AQ483" s="38"/>
      <c r="AR483" s="38"/>
      <c r="AS483" s="38"/>
    </row>
    <row r="484" ht="19.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8"/>
      <c r="AQ484" s="38"/>
      <c r="AR484" s="38"/>
      <c r="AS484" s="38"/>
    </row>
    <row r="485" ht="19.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8"/>
      <c r="AQ485" s="38"/>
      <c r="AR485" s="38"/>
      <c r="AS485" s="38"/>
    </row>
    <row r="486" ht="19.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8"/>
      <c r="AQ486" s="38"/>
      <c r="AR486" s="38"/>
      <c r="AS486" s="38"/>
    </row>
    <row r="487" ht="19.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8"/>
      <c r="AQ487" s="38"/>
      <c r="AR487" s="38"/>
      <c r="AS487" s="38"/>
    </row>
    <row r="488" ht="19.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8"/>
      <c r="AQ488" s="38"/>
      <c r="AR488" s="38"/>
      <c r="AS488" s="38"/>
    </row>
    <row r="489" ht="19.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8"/>
      <c r="AQ489" s="38"/>
      <c r="AR489" s="38"/>
      <c r="AS489" s="38"/>
    </row>
    <row r="490" ht="19.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8"/>
      <c r="AQ490" s="38"/>
      <c r="AR490" s="38"/>
      <c r="AS490" s="38"/>
    </row>
    <row r="491" ht="19.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8"/>
      <c r="AQ491" s="38"/>
      <c r="AR491" s="38"/>
      <c r="AS491" s="38"/>
    </row>
    <row r="492" ht="19.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8"/>
      <c r="AQ492" s="38"/>
      <c r="AR492" s="38"/>
      <c r="AS492" s="38"/>
    </row>
    <row r="493" ht="19.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8"/>
      <c r="AQ493" s="38"/>
      <c r="AR493" s="38"/>
      <c r="AS493" s="38"/>
    </row>
    <row r="494" ht="19.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8"/>
      <c r="AQ494" s="38"/>
      <c r="AR494" s="38"/>
      <c r="AS494" s="38"/>
    </row>
    <row r="495" ht="19.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8"/>
      <c r="AQ495" s="38"/>
      <c r="AR495" s="38"/>
      <c r="AS495" s="38"/>
    </row>
    <row r="496" ht="19.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8"/>
      <c r="AQ496" s="38"/>
      <c r="AR496" s="38"/>
      <c r="AS496" s="38"/>
    </row>
    <row r="497" ht="19.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8"/>
      <c r="AQ497" s="38"/>
      <c r="AR497" s="38"/>
      <c r="AS497" s="38"/>
    </row>
    <row r="498" ht="19.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8"/>
      <c r="AQ498" s="38"/>
      <c r="AR498" s="38"/>
      <c r="AS498" s="38"/>
    </row>
    <row r="499" ht="19.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8"/>
      <c r="AQ499" s="38"/>
      <c r="AR499" s="38"/>
      <c r="AS499" s="38"/>
    </row>
    <row r="500" ht="19.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8"/>
      <c r="AQ500" s="38"/>
      <c r="AR500" s="38"/>
      <c r="AS500" s="38"/>
    </row>
    <row r="501" ht="19.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8"/>
      <c r="AQ501" s="38"/>
      <c r="AR501" s="38"/>
      <c r="AS501" s="38"/>
    </row>
    <row r="502" ht="19.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8"/>
      <c r="AQ502" s="38"/>
      <c r="AR502" s="38"/>
      <c r="AS502" s="38"/>
    </row>
    <row r="503" ht="19.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8"/>
      <c r="AQ503" s="38"/>
      <c r="AR503" s="38"/>
      <c r="AS503" s="38"/>
    </row>
    <row r="504" ht="19.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8"/>
      <c r="AQ504" s="38"/>
      <c r="AR504" s="38"/>
      <c r="AS504" s="38"/>
    </row>
    <row r="505" ht="19.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8"/>
      <c r="AQ505" s="38"/>
      <c r="AR505" s="38"/>
      <c r="AS505" s="38"/>
    </row>
    <row r="506" ht="19.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8"/>
      <c r="AQ506" s="38"/>
      <c r="AR506" s="38"/>
      <c r="AS506" s="38"/>
    </row>
    <row r="507" ht="19.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8"/>
      <c r="AQ507" s="38"/>
      <c r="AR507" s="38"/>
      <c r="AS507" s="38"/>
    </row>
    <row r="508" ht="19.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8"/>
      <c r="AQ508" s="38"/>
      <c r="AR508" s="38"/>
      <c r="AS508" s="38"/>
    </row>
    <row r="509" ht="19.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8"/>
      <c r="AQ509" s="38"/>
      <c r="AR509" s="38"/>
      <c r="AS509" s="38"/>
    </row>
    <row r="510" ht="19.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8"/>
      <c r="AQ510" s="38"/>
      <c r="AR510" s="38"/>
      <c r="AS510" s="38"/>
    </row>
    <row r="511" ht="19.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8"/>
      <c r="AQ511" s="38"/>
      <c r="AR511" s="38"/>
      <c r="AS511" s="38"/>
    </row>
    <row r="512" ht="19.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8"/>
      <c r="AQ512" s="38"/>
      <c r="AR512" s="38"/>
      <c r="AS512" s="38"/>
    </row>
    <row r="513" ht="19.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8"/>
      <c r="AQ513" s="38"/>
      <c r="AR513" s="38"/>
      <c r="AS513" s="38"/>
    </row>
    <row r="514" ht="19.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8"/>
      <c r="AQ514" s="38"/>
      <c r="AR514" s="38"/>
      <c r="AS514" s="38"/>
    </row>
    <row r="515" ht="19.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8"/>
      <c r="AQ515" s="38"/>
      <c r="AR515" s="38"/>
      <c r="AS515" s="38"/>
    </row>
    <row r="516" ht="19.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8"/>
      <c r="AQ516" s="38"/>
      <c r="AR516" s="38"/>
      <c r="AS516" s="38"/>
    </row>
    <row r="517" ht="19.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8"/>
      <c r="AQ517" s="38"/>
      <c r="AR517" s="38"/>
      <c r="AS517" s="38"/>
    </row>
    <row r="518" ht="19.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8"/>
      <c r="AQ518" s="38"/>
      <c r="AR518" s="38"/>
      <c r="AS518" s="38"/>
    </row>
    <row r="519" ht="19.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8"/>
      <c r="AQ519" s="38"/>
      <c r="AR519" s="38"/>
      <c r="AS519" s="38"/>
    </row>
    <row r="520" ht="19.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8"/>
      <c r="AQ520" s="38"/>
      <c r="AR520" s="38"/>
      <c r="AS520" s="38"/>
    </row>
    <row r="521" ht="19.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8"/>
      <c r="AQ521" s="38"/>
      <c r="AR521" s="38"/>
      <c r="AS521" s="38"/>
    </row>
    <row r="522" ht="19.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8"/>
      <c r="AQ522" s="38"/>
      <c r="AR522" s="38"/>
      <c r="AS522" s="38"/>
    </row>
    <row r="523" ht="19.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8"/>
      <c r="AQ523" s="38"/>
      <c r="AR523" s="38"/>
      <c r="AS523" s="38"/>
    </row>
    <row r="524" ht="19.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8"/>
      <c r="AQ524" s="38"/>
      <c r="AR524" s="38"/>
      <c r="AS524" s="38"/>
    </row>
    <row r="525" ht="19.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8"/>
      <c r="AQ525" s="38"/>
      <c r="AR525" s="38"/>
      <c r="AS525" s="38"/>
    </row>
    <row r="526" ht="19.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8"/>
      <c r="AQ526" s="38"/>
      <c r="AR526" s="38"/>
      <c r="AS526" s="38"/>
    </row>
    <row r="527" ht="19.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8"/>
      <c r="AQ527" s="38"/>
      <c r="AR527" s="38"/>
      <c r="AS527" s="38"/>
    </row>
    <row r="528" ht="19.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8"/>
      <c r="AQ528" s="38"/>
      <c r="AR528" s="38"/>
      <c r="AS528" s="38"/>
    </row>
    <row r="529" ht="19.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8"/>
      <c r="AQ529" s="38"/>
      <c r="AR529" s="38"/>
      <c r="AS529" s="38"/>
    </row>
    <row r="530" ht="19.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8"/>
      <c r="AQ530" s="38"/>
      <c r="AR530" s="38"/>
      <c r="AS530" s="38"/>
    </row>
    <row r="531" ht="19.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8"/>
      <c r="AQ531" s="38"/>
      <c r="AR531" s="38"/>
      <c r="AS531" s="38"/>
    </row>
    <row r="532" ht="19.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8"/>
      <c r="AQ532" s="38"/>
      <c r="AR532" s="38"/>
      <c r="AS532" s="38"/>
    </row>
    <row r="533" ht="19.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8"/>
      <c r="AQ533" s="38"/>
      <c r="AR533" s="38"/>
      <c r="AS533" s="38"/>
    </row>
    <row r="534" ht="19.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8"/>
      <c r="AQ534" s="38"/>
      <c r="AR534" s="38"/>
      <c r="AS534" s="38"/>
    </row>
    <row r="535" ht="19.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8"/>
      <c r="AQ535" s="38"/>
      <c r="AR535" s="38"/>
      <c r="AS535" s="38"/>
    </row>
    <row r="536" ht="19.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8"/>
      <c r="AQ536" s="38"/>
      <c r="AR536" s="38"/>
      <c r="AS536" s="38"/>
    </row>
    <row r="537" ht="19.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8"/>
      <c r="AQ537" s="38"/>
      <c r="AR537" s="38"/>
      <c r="AS537" s="38"/>
    </row>
    <row r="538" ht="19.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8"/>
      <c r="AQ538" s="38"/>
      <c r="AR538" s="38"/>
      <c r="AS538" s="38"/>
    </row>
    <row r="539" ht="19.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8"/>
      <c r="AQ539" s="38"/>
      <c r="AR539" s="38"/>
      <c r="AS539" s="38"/>
    </row>
    <row r="540" ht="19.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8"/>
      <c r="AQ540" s="38"/>
      <c r="AR540" s="38"/>
      <c r="AS540" s="38"/>
    </row>
    <row r="541" ht="19.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8"/>
      <c r="AQ541" s="38"/>
      <c r="AR541" s="38"/>
      <c r="AS541" s="38"/>
    </row>
    <row r="542" ht="19.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8"/>
      <c r="AQ542" s="38"/>
      <c r="AR542" s="38"/>
      <c r="AS542" s="38"/>
    </row>
    <row r="543" ht="19.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8"/>
      <c r="AQ543" s="38"/>
      <c r="AR543" s="38"/>
      <c r="AS543" s="38"/>
    </row>
    <row r="544" ht="19.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8"/>
      <c r="AQ544" s="38"/>
      <c r="AR544" s="38"/>
      <c r="AS544" s="38"/>
    </row>
    <row r="545" ht="19.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8"/>
      <c r="AQ545" s="38"/>
      <c r="AR545" s="38"/>
      <c r="AS545" s="38"/>
    </row>
    <row r="546" ht="19.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8"/>
      <c r="AQ546" s="38"/>
      <c r="AR546" s="38"/>
      <c r="AS546" s="38"/>
    </row>
    <row r="547" ht="19.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8"/>
      <c r="AQ547" s="38"/>
      <c r="AR547" s="38"/>
      <c r="AS547" s="38"/>
    </row>
    <row r="548" ht="19.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8"/>
      <c r="AQ548" s="38"/>
      <c r="AR548" s="38"/>
      <c r="AS548" s="38"/>
    </row>
    <row r="549" ht="19.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8"/>
      <c r="AQ549" s="38"/>
      <c r="AR549" s="38"/>
      <c r="AS549" s="38"/>
    </row>
    <row r="550" ht="19.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8"/>
      <c r="AQ550" s="38"/>
      <c r="AR550" s="38"/>
      <c r="AS550" s="38"/>
    </row>
    <row r="551" ht="19.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8"/>
      <c r="AQ551" s="38"/>
      <c r="AR551" s="38"/>
      <c r="AS551" s="38"/>
    </row>
    <row r="552" ht="19.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8"/>
      <c r="AQ552" s="38"/>
      <c r="AR552" s="38"/>
      <c r="AS552" s="38"/>
    </row>
    <row r="553" ht="19.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8"/>
      <c r="AQ553" s="38"/>
      <c r="AR553" s="38"/>
      <c r="AS553" s="38"/>
    </row>
    <row r="554" ht="19.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8"/>
      <c r="AQ554" s="38"/>
      <c r="AR554" s="38"/>
      <c r="AS554" s="38"/>
    </row>
    <row r="555" ht="19.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8"/>
      <c r="AQ555" s="38"/>
      <c r="AR555" s="38"/>
      <c r="AS555" s="38"/>
    </row>
    <row r="556" ht="19.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8"/>
      <c r="AQ556" s="38"/>
      <c r="AR556" s="38"/>
      <c r="AS556" s="38"/>
    </row>
    <row r="557" ht="19.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8"/>
      <c r="AQ557" s="38"/>
      <c r="AR557" s="38"/>
      <c r="AS557" s="38"/>
    </row>
    <row r="558" ht="19.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8"/>
      <c r="AQ558" s="38"/>
      <c r="AR558" s="38"/>
      <c r="AS558" s="38"/>
    </row>
    <row r="559" ht="19.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8"/>
      <c r="AQ559" s="38"/>
      <c r="AR559" s="38"/>
      <c r="AS559" s="38"/>
    </row>
    <row r="560" ht="19.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8"/>
      <c r="AQ560" s="38"/>
      <c r="AR560" s="38"/>
      <c r="AS560" s="38"/>
    </row>
    <row r="561" ht="19.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8"/>
      <c r="AQ561" s="38"/>
      <c r="AR561" s="38"/>
      <c r="AS561" s="38"/>
    </row>
    <row r="562" ht="19.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8"/>
      <c r="AQ562" s="38"/>
      <c r="AR562" s="38"/>
      <c r="AS562" s="38"/>
    </row>
    <row r="563" ht="19.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8"/>
      <c r="AQ563" s="38"/>
      <c r="AR563" s="38"/>
      <c r="AS563" s="38"/>
    </row>
    <row r="564" ht="19.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8"/>
      <c r="AQ564" s="38"/>
      <c r="AR564" s="38"/>
      <c r="AS564" s="38"/>
    </row>
    <row r="565" ht="19.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8"/>
      <c r="AQ565" s="38"/>
      <c r="AR565" s="38"/>
      <c r="AS565" s="38"/>
    </row>
    <row r="566" ht="19.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8"/>
      <c r="AQ566" s="38"/>
      <c r="AR566" s="38"/>
      <c r="AS566" s="38"/>
    </row>
    <row r="567" ht="19.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8"/>
      <c r="AQ567" s="38"/>
      <c r="AR567" s="38"/>
      <c r="AS567" s="38"/>
    </row>
    <row r="568" ht="19.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8"/>
      <c r="AQ568" s="38"/>
      <c r="AR568" s="38"/>
      <c r="AS568" s="38"/>
    </row>
    <row r="569" ht="19.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8"/>
      <c r="AQ569" s="38"/>
      <c r="AR569" s="38"/>
      <c r="AS569" s="38"/>
    </row>
    <row r="570" ht="19.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8"/>
      <c r="AQ570" s="38"/>
      <c r="AR570" s="38"/>
      <c r="AS570" s="38"/>
    </row>
    <row r="571" ht="19.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8"/>
      <c r="AQ571" s="38"/>
      <c r="AR571" s="38"/>
      <c r="AS571" s="38"/>
    </row>
    <row r="572" ht="19.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8"/>
      <c r="AQ572" s="38"/>
      <c r="AR572" s="38"/>
      <c r="AS572" s="38"/>
    </row>
    <row r="573" ht="19.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8"/>
      <c r="AQ573" s="38"/>
      <c r="AR573" s="38"/>
      <c r="AS573" s="38"/>
    </row>
    <row r="574" ht="19.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8"/>
      <c r="AQ574" s="38"/>
      <c r="AR574" s="38"/>
      <c r="AS574" s="38"/>
    </row>
    <row r="575" ht="19.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8"/>
      <c r="AQ575" s="38"/>
      <c r="AR575" s="38"/>
      <c r="AS575" s="38"/>
    </row>
    <row r="576" ht="19.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8"/>
      <c r="AQ576" s="38"/>
      <c r="AR576" s="38"/>
      <c r="AS576" s="38"/>
    </row>
    <row r="577" ht="19.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8"/>
      <c r="AQ577" s="38"/>
      <c r="AR577" s="38"/>
      <c r="AS577" s="38"/>
    </row>
    <row r="578" ht="19.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8"/>
      <c r="AQ578" s="38"/>
      <c r="AR578" s="38"/>
      <c r="AS578" s="38"/>
    </row>
    <row r="579" ht="19.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8"/>
      <c r="AQ579" s="38"/>
      <c r="AR579" s="38"/>
      <c r="AS579" s="38"/>
    </row>
    <row r="580" ht="19.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8"/>
      <c r="AQ580" s="38"/>
      <c r="AR580" s="38"/>
      <c r="AS580" s="38"/>
    </row>
    <row r="581" ht="19.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8"/>
      <c r="AQ581" s="38"/>
      <c r="AR581" s="38"/>
      <c r="AS581" s="38"/>
    </row>
    <row r="582" ht="19.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8"/>
      <c r="AQ582" s="38"/>
      <c r="AR582" s="38"/>
      <c r="AS582" s="38"/>
    </row>
    <row r="583" ht="19.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8"/>
      <c r="AQ583" s="38"/>
      <c r="AR583" s="38"/>
      <c r="AS583" s="38"/>
    </row>
    <row r="584" ht="19.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8"/>
      <c r="AQ584" s="38"/>
      <c r="AR584" s="38"/>
      <c r="AS584" s="38"/>
    </row>
    <row r="585" ht="19.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8"/>
      <c r="AQ585" s="38"/>
      <c r="AR585" s="38"/>
      <c r="AS585" s="38"/>
    </row>
    <row r="586" ht="19.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8"/>
      <c r="AQ586" s="38"/>
      <c r="AR586" s="38"/>
      <c r="AS586" s="38"/>
    </row>
    <row r="587" ht="19.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8"/>
      <c r="AQ587" s="38"/>
      <c r="AR587" s="38"/>
      <c r="AS587" s="38"/>
    </row>
    <row r="588" ht="19.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8"/>
      <c r="AQ588" s="38"/>
      <c r="AR588" s="38"/>
      <c r="AS588" s="38"/>
    </row>
    <row r="589" ht="19.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8"/>
      <c r="AQ589" s="38"/>
      <c r="AR589" s="38"/>
      <c r="AS589" s="38"/>
    </row>
    <row r="590" ht="19.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8"/>
      <c r="AQ590" s="38"/>
      <c r="AR590" s="38"/>
      <c r="AS590" s="38"/>
    </row>
    <row r="591" ht="19.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8"/>
      <c r="AQ591" s="38"/>
      <c r="AR591" s="38"/>
      <c r="AS591" s="38"/>
    </row>
    <row r="592" ht="19.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8"/>
      <c r="AQ592" s="38"/>
      <c r="AR592" s="38"/>
      <c r="AS592" s="38"/>
    </row>
    <row r="593" ht="19.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8"/>
      <c r="AQ593" s="38"/>
      <c r="AR593" s="38"/>
      <c r="AS593" s="38"/>
    </row>
    <row r="594" ht="19.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8"/>
      <c r="AQ594" s="38"/>
      <c r="AR594" s="38"/>
      <c r="AS594" s="38"/>
    </row>
    <row r="595" ht="19.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8"/>
      <c r="AQ595" s="38"/>
      <c r="AR595" s="38"/>
      <c r="AS595" s="38"/>
    </row>
    <row r="596" ht="19.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8"/>
      <c r="AQ596" s="38"/>
      <c r="AR596" s="38"/>
      <c r="AS596" s="38"/>
    </row>
    <row r="597" ht="19.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8"/>
      <c r="AQ597" s="38"/>
      <c r="AR597" s="38"/>
      <c r="AS597" s="38"/>
    </row>
    <row r="598" ht="19.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8"/>
      <c r="AQ598" s="38"/>
      <c r="AR598" s="38"/>
      <c r="AS598" s="38"/>
    </row>
    <row r="599" ht="19.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8"/>
      <c r="AQ599" s="38"/>
      <c r="AR599" s="38"/>
      <c r="AS599" s="38"/>
    </row>
    <row r="600" ht="19.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8"/>
      <c r="AQ600" s="38"/>
      <c r="AR600" s="38"/>
      <c r="AS600" s="38"/>
    </row>
    <row r="601" ht="19.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8"/>
      <c r="AQ601" s="38"/>
      <c r="AR601" s="38"/>
      <c r="AS601" s="38"/>
    </row>
    <row r="602" ht="19.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8"/>
      <c r="AQ602" s="38"/>
      <c r="AR602" s="38"/>
      <c r="AS602" s="38"/>
    </row>
    <row r="603" ht="19.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8"/>
      <c r="AQ603" s="38"/>
      <c r="AR603" s="38"/>
      <c r="AS603" s="38"/>
    </row>
    <row r="604" ht="19.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8"/>
      <c r="AQ604" s="38"/>
      <c r="AR604" s="38"/>
      <c r="AS604" s="38"/>
    </row>
    <row r="605" ht="19.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8"/>
      <c r="AQ605" s="38"/>
      <c r="AR605" s="38"/>
      <c r="AS605" s="38"/>
    </row>
    <row r="606" ht="19.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8"/>
      <c r="AQ606" s="38"/>
      <c r="AR606" s="38"/>
      <c r="AS606" s="38"/>
    </row>
    <row r="607" ht="19.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8"/>
      <c r="AQ607" s="38"/>
      <c r="AR607" s="38"/>
      <c r="AS607" s="38"/>
    </row>
    <row r="608" ht="19.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8"/>
      <c r="AQ608" s="38"/>
      <c r="AR608" s="38"/>
      <c r="AS608" s="38"/>
    </row>
    <row r="609" ht="19.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8"/>
      <c r="AQ609" s="38"/>
      <c r="AR609" s="38"/>
      <c r="AS609" s="38"/>
    </row>
    <row r="610" ht="19.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8"/>
      <c r="AQ610" s="38"/>
      <c r="AR610" s="38"/>
      <c r="AS610" s="38"/>
    </row>
    <row r="611" ht="19.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8"/>
      <c r="AQ611" s="38"/>
      <c r="AR611" s="38"/>
      <c r="AS611" s="38"/>
    </row>
    <row r="612" ht="19.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8"/>
      <c r="AQ612" s="38"/>
      <c r="AR612" s="38"/>
      <c r="AS612" s="38"/>
    </row>
    <row r="613" ht="19.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8"/>
      <c r="AQ613" s="38"/>
      <c r="AR613" s="38"/>
      <c r="AS613" s="38"/>
    </row>
    <row r="614" ht="19.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8"/>
      <c r="AQ614" s="38"/>
      <c r="AR614" s="38"/>
      <c r="AS614" s="38"/>
    </row>
    <row r="615" ht="19.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8"/>
      <c r="AQ615" s="38"/>
      <c r="AR615" s="38"/>
      <c r="AS615" s="38"/>
    </row>
    <row r="616" ht="19.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8"/>
      <c r="AQ616" s="38"/>
      <c r="AR616" s="38"/>
      <c r="AS616" s="38"/>
    </row>
    <row r="617" ht="19.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8"/>
      <c r="AQ617" s="38"/>
      <c r="AR617" s="38"/>
      <c r="AS617" s="38"/>
    </row>
    <row r="618" ht="19.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8"/>
      <c r="AQ618" s="38"/>
      <c r="AR618" s="38"/>
      <c r="AS618" s="38"/>
    </row>
    <row r="619" ht="19.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8"/>
      <c r="AQ619" s="38"/>
      <c r="AR619" s="38"/>
      <c r="AS619" s="38"/>
    </row>
    <row r="620" ht="19.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8"/>
      <c r="AQ620" s="38"/>
      <c r="AR620" s="38"/>
      <c r="AS620" s="38"/>
    </row>
    <row r="621" ht="19.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8"/>
      <c r="AQ621" s="38"/>
      <c r="AR621" s="38"/>
      <c r="AS621" s="38"/>
    </row>
    <row r="622" ht="19.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8"/>
      <c r="AQ622" s="38"/>
      <c r="AR622" s="38"/>
      <c r="AS622" s="38"/>
    </row>
    <row r="623" ht="19.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8"/>
      <c r="AQ623" s="38"/>
      <c r="AR623" s="38"/>
      <c r="AS623" s="38"/>
    </row>
    <row r="624" ht="19.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8"/>
      <c r="AQ624" s="38"/>
      <c r="AR624" s="38"/>
      <c r="AS624" s="38"/>
    </row>
    <row r="625" ht="19.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8"/>
      <c r="AQ625" s="38"/>
      <c r="AR625" s="38"/>
      <c r="AS625" s="38"/>
    </row>
    <row r="626" ht="19.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8"/>
      <c r="AQ626" s="38"/>
      <c r="AR626" s="38"/>
      <c r="AS626" s="38"/>
    </row>
    <row r="627" ht="19.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8"/>
      <c r="AQ627" s="38"/>
      <c r="AR627" s="38"/>
      <c r="AS627" s="38"/>
    </row>
    <row r="628" ht="19.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8"/>
      <c r="AQ628" s="38"/>
      <c r="AR628" s="38"/>
      <c r="AS628" s="38"/>
    </row>
    <row r="629" ht="19.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8"/>
      <c r="AQ629" s="38"/>
      <c r="AR629" s="38"/>
      <c r="AS629" s="38"/>
    </row>
    <row r="630" ht="19.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8"/>
      <c r="AQ630" s="38"/>
      <c r="AR630" s="38"/>
      <c r="AS630" s="38"/>
    </row>
    <row r="631" ht="19.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8"/>
      <c r="AQ631" s="38"/>
      <c r="AR631" s="38"/>
      <c r="AS631" s="38"/>
    </row>
    <row r="632" ht="19.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8"/>
      <c r="AQ632" s="38"/>
      <c r="AR632" s="38"/>
      <c r="AS632" s="38"/>
    </row>
    <row r="633" ht="19.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8"/>
      <c r="AQ633" s="38"/>
      <c r="AR633" s="38"/>
      <c r="AS633" s="38"/>
    </row>
    <row r="634" ht="19.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8"/>
      <c r="AQ634" s="38"/>
      <c r="AR634" s="38"/>
      <c r="AS634" s="38"/>
    </row>
    <row r="635" ht="19.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8"/>
      <c r="AQ635" s="38"/>
      <c r="AR635" s="38"/>
      <c r="AS635" s="38"/>
    </row>
    <row r="636" ht="19.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8"/>
      <c r="AQ636" s="38"/>
      <c r="AR636" s="38"/>
      <c r="AS636" s="38"/>
    </row>
    <row r="637" ht="19.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8"/>
      <c r="AQ637" s="38"/>
      <c r="AR637" s="38"/>
      <c r="AS637" s="38"/>
    </row>
    <row r="638" ht="19.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8"/>
      <c r="AQ638" s="38"/>
      <c r="AR638" s="38"/>
      <c r="AS638" s="38"/>
    </row>
    <row r="639" ht="19.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8"/>
      <c r="AQ639" s="38"/>
      <c r="AR639" s="38"/>
      <c r="AS639" s="38"/>
    </row>
    <row r="640" ht="19.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8"/>
      <c r="AQ640" s="38"/>
      <c r="AR640" s="38"/>
      <c r="AS640" s="38"/>
    </row>
    <row r="641" ht="19.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8"/>
      <c r="AQ641" s="38"/>
      <c r="AR641" s="38"/>
      <c r="AS641" s="38"/>
    </row>
    <row r="642" ht="19.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8"/>
      <c r="AQ642" s="38"/>
      <c r="AR642" s="38"/>
      <c r="AS642" s="38"/>
    </row>
    <row r="643" ht="19.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8"/>
      <c r="AQ643" s="38"/>
      <c r="AR643" s="38"/>
      <c r="AS643" s="38"/>
    </row>
    <row r="644" ht="19.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8"/>
      <c r="AQ644" s="38"/>
      <c r="AR644" s="38"/>
      <c r="AS644" s="38"/>
    </row>
    <row r="645" ht="19.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8"/>
      <c r="AQ645" s="38"/>
      <c r="AR645" s="38"/>
      <c r="AS645" s="38"/>
    </row>
    <row r="646" ht="19.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8"/>
      <c r="AQ646" s="38"/>
      <c r="AR646" s="38"/>
      <c r="AS646" s="38"/>
    </row>
    <row r="647" ht="19.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8"/>
      <c r="AQ647" s="38"/>
      <c r="AR647" s="38"/>
      <c r="AS647" s="38"/>
    </row>
    <row r="648" ht="19.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8"/>
      <c r="AQ648" s="38"/>
      <c r="AR648" s="38"/>
      <c r="AS648" s="38"/>
    </row>
    <row r="649" ht="19.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8"/>
      <c r="AQ649" s="38"/>
      <c r="AR649" s="38"/>
      <c r="AS649" s="38"/>
    </row>
    <row r="650" ht="19.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8"/>
      <c r="AQ650" s="38"/>
      <c r="AR650" s="38"/>
      <c r="AS650" s="38"/>
    </row>
    <row r="651" ht="19.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8"/>
      <c r="AQ651" s="38"/>
      <c r="AR651" s="38"/>
      <c r="AS651" s="38"/>
    </row>
    <row r="652" ht="19.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8"/>
      <c r="AQ652" s="38"/>
      <c r="AR652" s="38"/>
      <c r="AS652" s="38"/>
    </row>
    <row r="653" ht="19.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8"/>
      <c r="AQ653" s="38"/>
      <c r="AR653" s="38"/>
      <c r="AS653" s="38"/>
    </row>
    <row r="654" ht="19.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8"/>
      <c r="AQ654" s="38"/>
      <c r="AR654" s="38"/>
      <c r="AS654" s="38"/>
    </row>
    <row r="655" ht="19.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8"/>
      <c r="AQ655" s="38"/>
      <c r="AR655" s="38"/>
      <c r="AS655" s="38"/>
    </row>
    <row r="656" ht="19.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8"/>
      <c r="AQ656" s="38"/>
      <c r="AR656" s="38"/>
      <c r="AS656" s="38"/>
    </row>
    <row r="657" ht="19.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8"/>
      <c r="AQ657" s="38"/>
      <c r="AR657" s="38"/>
      <c r="AS657" s="38"/>
    </row>
    <row r="658" ht="19.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8"/>
      <c r="AQ658" s="38"/>
      <c r="AR658" s="38"/>
      <c r="AS658" s="38"/>
    </row>
    <row r="659" ht="19.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8"/>
      <c r="AQ659" s="38"/>
      <c r="AR659" s="38"/>
      <c r="AS659" s="38"/>
    </row>
    <row r="660" ht="19.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8"/>
      <c r="AQ660" s="38"/>
      <c r="AR660" s="38"/>
      <c r="AS660" s="38"/>
    </row>
    <row r="661" ht="19.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8"/>
      <c r="AQ661" s="38"/>
      <c r="AR661" s="38"/>
      <c r="AS661" s="38"/>
    </row>
    <row r="662" ht="19.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8"/>
      <c r="AQ662" s="38"/>
      <c r="AR662" s="38"/>
      <c r="AS662" s="38"/>
    </row>
    <row r="663" ht="19.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8"/>
      <c r="AQ663" s="38"/>
      <c r="AR663" s="38"/>
      <c r="AS663" s="38"/>
    </row>
    <row r="664" ht="19.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8"/>
      <c r="AQ664" s="38"/>
      <c r="AR664" s="38"/>
      <c r="AS664" s="38"/>
    </row>
    <row r="665" ht="19.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8"/>
      <c r="AQ665" s="38"/>
      <c r="AR665" s="38"/>
      <c r="AS665" s="38"/>
    </row>
    <row r="666" ht="19.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8"/>
      <c r="AQ666" s="38"/>
      <c r="AR666" s="38"/>
      <c r="AS666" s="38"/>
    </row>
    <row r="667" ht="19.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8"/>
      <c r="AQ667" s="38"/>
      <c r="AR667" s="38"/>
      <c r="AS667" s="38"/>
    </row>
    <row r="668" ht="19.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8"/>
      <c r="AQ668" s="38"/>
      <c r="AR668" s="38"/>
      <c r="AS668" s="38"/>
    </row>
    <row r="669" ht="19.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8"/>
      <c r="AQ669" s="38"/>
      <c r="AR669" s="38"/>
      <c r="AS669" s="38"/>
    </row>
    <row r="670" ht="19.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8"/>
      <c r="AQ670" s="38"/>
      <c r="AR670" s="38"/>
      <c r="AS670" s="38"/>
    </row>
    <row r="671" ht="19.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8"/>
      <c r="AQ671" s="38"/>
      <c r="AR671" s="38"/>
      <c r="AS671" s="38"/>
    </row>
    <row r="672" ht="19.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8"/>
      <c r="AQ672" s="38"/>
      <c r="AR672" s="38"/>
      <c r="AS672" s="38"/>
    </row>
    <row r="673" ht="19.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8"/>
      <c r="AQ673" s="38"/>
      <c r="AR673" s="38"/>
      <c r="AS673" s="38"/>
    </row>
    <row r="674" ht="19.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8"/>
      <c r="AQ674" s="38"/>
      <c r="AR674" s="38"/>
      <c r="AS674" s="38"/>
    </row>
    <row r="675" ht="19.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8"/>
      <c r="AQ675" s="38"/>
      <c r="AR675" s="38"/>
      <c r="AS675" s="38"/>
    </row>
    <row r="676" ht="19.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8"/>
      <c r="AQ676" s="38"/>
      <c r="AR676" s="38"/>
      <c r="AS676" s="38"/>
    </row>
    <row r="677" ht="19.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8"/>
      <c r="AQ677" s="38"/>
      <c r="AR677" s="38"/>
      <c r="AS677" s="38"/>
    </row>
    <row r="678" ht="19.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8"/>
      <c r="AQ678" s="38"/>
      <c r="AR678" s="38"/>
      <c r="AS678" s="38"/>
    </row>
    <row r="679" ht="19.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8"/>
      <c r="AQ679" s="38"/>
      <c r="AR679" s="38"/>
      <c r="AS679" s="38"/>
    </row>
    <row r="680" ht="19.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8"/>
      <c r="AQ680" s="38"/>
      <c r="AR680" s="38"/>
      <c r="AS680" s="38"/>
    </row>
    <row r="681" ht="19.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8"/>
      <c r="AQ681" s="38"/>
      <c r="AR681" s="38"/>
      <c r="AS681" s="38"/>
    </row>
    <row r="682" ht="19.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8"/>
      <c r="AQ682" s="38"/>
      <c r="AR682" s="38"/>
      <c r="AS682" s="38"/>
    </row>
    <row r="683" ht="19.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8"/>
      <c r="AQ683" s="38"/>
      <c r="AR683" s="38"/>
      <c r="AS683" s="38"/>
    </row>
    <row r="684" ht="19.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8"/>
      <c r="AQ684" s="38"/>
      <c r="AR684" s="38"/>
      <c r="AS684" s="38"/>
    </row>
    <row r="685" ht="19.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8"/>
      <c r="AQ685" s="38"/>
      <c r="AR685" s="38"/>
      <c r="AS685" s="38"/>
    </row>
    <row r="686" ht="19.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8"/>
      <c r="AQ686" s="38"/>
      <c r="AR686" s="38"/>
      <c r="AS686" s="38"/>
    </row>
    <row r="687" ht="19.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8"/>
      <c r="AQ687" s="38"/>
      <c r="AR687" s="38"/>
      <c r="AS687" s="38"/>
    </row>
    <row r="688" ht="19.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8"/>
      <c r="AQ688" s="38"/>
      <c r="AR688" s="38"/>
      <c r="AS688" s="38"/>
    </row>
    <row r="689" ht="19.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8"/>
      <c r="AQ689" s="38"/>
      <c r="AR689" s="38"/>
      <c r="AS689" s="38"/>
    </row>
    <row r="690" ht="19.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8"/>
      <c r="AQ690" s="38"/>
      <c r="AR690" s="38"/>
      <c r="AS690" s="38"/>
    </row>
    <row r="691" ht="19.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8"/>
      <c r="AQ691" s="38"/>
      <c r="AR691" s="38"/>
      <c r="AS691" s="38"/>
    </row>
    <row r="692" ht="19.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8"/>
      <c r="AQ692" s="38"/>
      <c r="AR692" s="38"/>
      <c r="AS692" s="38"/>
    </row>
    <row r="693" ht="19.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8"/>
      <c r="AQ693" s="38"/>
      <c r="AR693" s="38"/>
      <c r="AS693" s="38"/>
    </row>
    <row r="694" ht="19.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8"/>
      <c r="AQ694" s="38"/>
      <c r="AR694" s="38"/>
      <c r="AS694" s="38"/>
    </row>
    <row r="695" ht="19.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8"/>
      <c r="AQ695" s="38"/>
      <c r="AR695" s="38"/>
      <c r="AS695" s="38"/>
    </row>
    <row r="696" ht="19.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8"/>
      <c r="AQ696" s="38"/>
      <c r="AR696" s="38"/>
      <c r="AS696" s="38"/>
    </row>
    <row r="697" ht="19.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8"/>
      <c r="AQ697" s="38"/>
      <c r="AR697" s="38"/>
      <c r="AS697" s="38"/>
    </row>
    <row r="698" ht="19.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8"/>
      <c r="AQ698" s="38"/>
      <c r="AR698" s="38"/>
      <c r="AS698" s="38"/>
    </row>
    <row r="699" ht="19.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8"/>
      <c r="AQ699" s="38"/>
      <c r="AR699" s="38"/>
      <c r="AS699" s="38"/>
    </row>
    <row r="700" ht="19.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8"/>
      <c r="AQ700" s="38"/>
      <c r="AR700" s="38"/>
      <c r="AS700" s="38"/>
    </row>
    <row r="701" ht="19.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8"/>
      <c r="AQ701" s="38"/>
      <c r="AR701" s="38"/>
      <c r="AS701" s="38"/>
    </row>
    <row r="702" ht="19.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8"/>
      <c r="AQ702" s="38"/>
      <c r="AR702" s="38"/>
      <c r="AS702" s="38"/>
    </row>
    <row r="703" ht="19.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8"/>
      <c r="AQ703" s="38"/>
      <c r="AR703" s="38"/>
      <c r="AS703" s="38"/>
    </row>
    <row r="704" ht="19.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8"/>
      <c r="AQ704" s="38"/>
      <c r="AR704" s="38"/>
      <c r="AS704" s="38"/>
    </row>
    <row r="705" ht="19.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8"/>
      <c r="AQ705" s="38"/>
      <c r="AR705" s="38"/>
      <c r="AS705" s="38"/>
    </row>
    <row r="706" ht="19.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8"/>
      <c r="AQ706" s="38"/>
      <c r="AR706" s="38"/>
      <c r="AS706" s="38"/>
    </row>
    <row r="707" ht="19.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8"/>
      <c r="AQ707" s="38"/>
      <c r="AR707" s="38"/>
      <c r="AS707" s="38"/>
    </row>
    <row r="708" ht="19.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8"/>
      <c r="AQ708" s="38"/>
      <c r="AR708" s="38"/>
      <c r="AS708" s="38"/>
    </row>
    <row r="709" ht="19.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8"/>
      <c r="AQ709" s="38"/>
      <c r="AR709" s="38"/>
      <c r="AS709" s="38"/>
    </row>
    <row r="710" ht="19.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8"/>
      <c r="AQ710" s="38"/>
      <c r="AR710" s="38"/>
      <c r="AS710" s="38"/>
    </row>
    <row r="711" ht="19.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8"/>
      <c r="AQ711" s="38"/>
      <c r="AR711" s="38"/>
      <c r="AS711" s="38"/>
    </row>
    <row r="712" ht="19.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8"/>
      <c r="AQ712" s="38"/>
      <c r="AR712" s="38"/>
      <c r="AS712" s="38"/>
    </row>
    <row r="713" ht="19.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8"/>
      <c r="AQ713" s="38"/>
      <c r="AR713" s="38"/>
      <c r="AS713" s="38"/>
    </row>
    <row r="714" ht="19.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8"/>
      <c r="AQ714" s="38"/>
      <c r="AR714" s="38"/>
      <c r="AS714" s="38"/>
    </row>
    <row r="715" ht="19.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8"/>
      <c r="AQ715" s="38"/>
      <c r="AR715" s="38"/>
      <c r="AS715" s="38"/>
    </row>
    <row r="716" ht="19.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8"/>
      <c r="AQ716" s="38"/>
      <c r="AR716" s="38"/>
      <c r="AS716" s="38"/>
    </row>
    <row r="717" ht="19.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8"/>
      <c r="AQ717" s="38"/>
      <c r="AR717" s="38"/>
      <c r="AS717" s="38"/>
    </row>
    <row r="718" ht="19.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8"/>
      <c r="AQ718" s="38"/>
      <c r="AR718" s="38"/>
      <c r="AS718" s="38"/>
    </row>
    <row r="719" ht="19.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8"/>
      <c r="AQ719" s="38"/>
      <c r="AR719" s="38"/>
      <c r="AS719" s="38"/>
    </row>
    <row r="720" ht="19.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8"/>
      <c r="AQ720" s="38"/>
      <c r="AR720" s="38"/>
      <c r="AS720" s="38"/>
    </row>
    <row r="721" ht="19.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8"/>
      <c r="AQ721" s="38"/>
      <c r="AR721" s="38"/>
      <c r="AS721" s="38"/>
    </row>
    <row r="722" ht="19.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8"/>
      <c r="AQ722" s="38"/>
      <c r="AR722" s="38"/>
      <c r="AS722" s="38"/>
    </row>
    <row r="723" ht="19.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8"/>
      <c r="AQ723" s="38"/>
      <c r="AR723" s="38"/>
      <c r="AS723" s="38"/>
    </row>
    <row r="724" ht="19.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8"/>
      <c r="AQ724" s="38"/>
      <c r="AR724" s="38"/>
      <c r="AS724" s="38"/>
    </row>
    <row r="725" ht="19.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8"/>
      <c r="AQ725" s="38"/>
      <c r="AR725" s="38"/>
      <c r="AS725" s="38"/>
    </row>
    <row r="726" ht="19.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8"/>
      <c r="AQ726" s="38"/>
      <c r="AR726" s="38"/>
      <c r="AS726" s="38"/>
    </row>
    <row r="727" ht="19.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8"/>
      <c r="AQ727" s="38"/>
      <c r="AR727" s="38"/>
      <c r="AS727" s="38"/>
    </row>
    <row r="728" ht="19.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8"/>
      <c r="AQ728" s="38"/>
      <c r="AR728" s="38"/>
      <c r="AS728" s="38"/>
    </row>
    <row r="729" ht="19.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8"/>
      <c r="AQ729" s="38"/>
      <c r="AR729" s="38"/>
      <c r="AS729" s="38"/>
    </row>
    <row r="730" ht="19.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8"/>
      <c r="AQ730" s="38"/>
      <c r="AR730" s="38"/>
      <c r="AS730" s="38"/>
    </row>
    <row r="731" ht="19.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8"/>
      <c r="AQ731" s="38"/>
      <c r="AR731" s="38"/>
      <c r="AS731" s="38"/>
    </row>
    <row r="732" ht="19.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8"/>
      <c r="AQ732" s="38"/>
      <c r="AR732" s="38"/>
      <c r="AS732" s="38"/>
    </row>
    <row r="733" ht="19.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8"/>
      <c r="AQ733" s="38"/>
      <c r="AR733" s="38"/>
      <c r="AS733" s="38"/>
    </row>
    <row r="734" ht="19.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8"/>
      <c r="AQ734" s="38"/>
      <c r="AR734" s="38"/>
      <c r="AS734" s="38"/>
    </row>
    <row r="735" ht="19.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8"/>
      <c r="AQ735" s="38"/>
      <c r="AR735" s="38"/>
      <c r="AS735" s="38"/>
    </row>
    <row r="736" ht="19.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8"/>
      <c r="AQ736" s="38"/>
      <c r="AR736" s="38"/>
      <c r="AS736" s="38"/>
    </row>
    <row r="737" ht="19.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8"/>
      <c r="AQ737" s="38"/>
      <c r="AR737" s="38"/>
      <c r="AS737" s="38"/>
    </row>
    <row r="738" ht="19.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8"/>
      <c r="AQ738" s="38"/>
      <c r="AR738" s="38"/>
      <c r="AS738" s="38"/>
    </row>
    <row r="739" ht="19.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8"/>
      <c r="AQ739" s="38"/>
      <c r="AR739" s="38"/>
      <c r="AS739" s="38"/>
    </row>
    <row r="740" ht="19.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8"/>
      <c r="AQ740" s="38"/>
      <c r="AR740" s="38"/>
      <c r="AS740" s="38"/>
    </row>
    <row r="741" ht="19.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8"/>
      <c r="AQ741" s="38"/>
      <c r="AR741" s="38"/>
      <c r="AS741" s="38"/>
    </row>
    <row r="742" ht="19.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8"/>
      <c r="AQ742" s="38"/>
      <c r="AR742" s="38"/>
      <c r="AS742" s="38"/>
    </row>
    <row r="743" ht="19.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8"/>
      <c r="AQ743" s="38"/>
      <c r="AR743" s="38"/>
      <c r="AS743" s="38"/>
    </row>
    <row r="744" ht="19.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8"/>
      <c r="AQ744" s="38"/>
      <c r="AR744" s="38"/>
      <c r="AS744" s="38"/>
    </row>
    <row r="745" ht="19.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8"/>
      <c r="AQ745" s="38"/>
      <c r="AR745" s="38"/>
      <c r="AS745" s="38"/>
    </row>
    <row r="746" ht="19.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8"/>
      <c r="AQ746" s="38"/>
      <c r="AR746" s="38"/>
      <c r="AS746" s="38"/>
    </row>
    <row r="747" ht="19.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8"/>
      <c r="AQ747" s="38"/>
      <c r="AR747" s="38"/>
      <c r="AS747" s="38"/>
    </row>
    <row r="748" ht="19.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8"/>
      <c r="AQ748" s="38"/>
      <c r="AR748" s="38"/>
      <c r="AS748" s="38"/>
    </row>
    <row r="749" ht="19.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8"/>
      <c r="AQ749" s="38"/>
      <c r="AR749" s="38"/>
      <c r="AS749" s="38"/>
    </row>
    <row r="750" ht="19.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8"/>
      <c r="AQ750" s="38"/>
      <c r="AR750" s="38"/>
      <c r="AS750" s="38"/>
    </row>
    <row r="751" ht="19.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8"/>
      <c r="AQ751" s="38"/>
      <c r="AR751" s="38"/>
      <c r="AS751" s="38"/>
    </row>
    <row r="752" ht="19.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8"/>
      <c r="AQ752" s="38"/>
      <c r="AR752" s="38"/>
      <c r="AS752" s="38"/>
    </row>
    <row r="753" ht="19.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8"/>
      <c r="AQ753" s="38"/>
      <c r="AR753" s="38"/>
      <c r="AS753" s="38"/>
    </row>
    <row r="754" ht="19.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8"/>
      <c r="AQ754" s="38"/>
      <c r="AR754" s="38"/>
      <c r="AS754" s="38"/>
    </row>
    <row r="755" ht="19.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8"/>
      <c r="AQ755" s="38"/>
      <c r="AR755" s="38"/>
      <c r="AS755" s="38"/>
    </row>
    <row r="756" ht="19.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8"/>
      <c r="AQ756" s="38"/>
      <c r="AR756" s="38"/>
      <c r="AS756" s="38"/>
    </row>
    <row r="757" ht="19.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8"/>
      <c r="AQ757" s="38"/>
      <c r="AR757" s="38"/>
      <c r="AS757" s="38"/>
    </row>
    <row r="758" ht="19.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8"/>
      <c r="AQ758" s="38"/>
      <c r="AR758" s="38"/>
      <c r="AS758" s="38"/>
    </row>
    <row r="759" ht="19.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8"/>
      <c r="AQ759" s="38"/>
      <c r="AR759" s="38"/>
      <c r="AS759" s="38"/>
    </row>
    <row r="760" ht="19.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8"/>
      <c r="AQ760" s="38"/>
      <c r="AR760" s="38"/>
      <c r="AS760" s="38"/>
    </row>
    <row r="761" ht="19.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8"/>
      <c r="AQ761" s="38"/>
      <c r="AR761" s="38"/>
      <c r="AS761" s="38"/>
    </row>
    <row r="762" ht="19.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8"/>
      <c r="AQ762" s="38"/>
      <c r="AR762" s="38"/>
      <c r="AS762" s="38"/>
    </row>
    <row r="763" ht="19.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8"/>
      <c r="AQ763" s="38"/>
      <c r="AR763" s="38"/>
      <c r="AS763" s="38"/>
    </row>
    <row r="764" ht="19.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8"/>
      <c r="AQ764" s="38"/>
      <c r="AR764" s="38"/>
      <c r="AS764" s="38"/>
    </row>
    <row r="765" ht="19.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8"/>
      <c r="AQ765" s="38"/>
      <c r="AR765" s="38"/>
      <c r="AS765" s="38"/>
    </row>
    <row r="766" ht="19.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8"/>
      <c r="AQ766" s="38"/>
      <c r="AR766" s="38"/>
      <c r="AS766" s="38"/>
    </row>
    <row r="767" ht="19.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8"/>
      <c r="AQ767" s="38"/>
      <c r="AR767" s="38"/>
      <c r="AS767" s="38"/>
    </row>
    <row r="768" ht="19.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8"/>
      <c r="AQ768" s="38"/>
      <c r="AR768" s="38"/>
      <c r="AS768" s="38"/>
    </row>
    <row r="769" ht="19.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8"/>
      <c r="AQ769" s="38"/>
      <c r="AR769" s="38"/>
      <c r="AS769" s="38"/>
    </row>
    <row r="770" ht="19.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8"/>
      <c r="AQ770" s="38"/>
      <c r="AR770" s="38"/>
      <c r="AS770" s="38"/>
    </row>
    <row r="771" ht="19.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8"/>
      <c r="AQ771" s="38"/>
      <c r="AR771" s="38"/>
      <c r="AS771" s="38"/>
    </row>
    <row r="772" ht="19.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8"/>
      <c r="AQ772" s="38"/>
      <c r="AR772" s="38"/>
      <c r="AS772" s="38"/>
    </row>
    <row r="773" ht="19.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8"/>
      <c r="AQ773" s="38"/>
      <c r="AR773" s="38"/>
      <c r="AS773" s="38"/>
    </row>
    <row r="774" ht="19.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8"/>
      <c r="AQ774" s="38"/>
      <c r="AR774" s="38"/>
      <c r="AS774" s="38"/>
    </row>
    <row r="775" ht="19.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8"/>
      <c r="AQ775" s="38"/>
      <c r="AR775" s="38"/>
      <c r="AS775" s="38"/>
    </row>
    <row r="776" ht="19.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8"/>
      <c r="AQ776" s="38"/>
      <c r="AR776" s="38"/>
      <c r="AS776" s="38"/>
    </row>
    <row r="777" ht="19.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8"/>
      <c r="AQ777" s="38"/>
      <c r="AR777" s="38"/>
      <c r="AS777" s="38"/>
    </row>
    <row r="778" ht="19.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8"/>
      <c r="AQ778" s="38"/>
      <c r="AR778" s="38"/>
      <c r="AS778" s="38"/>
    </row>
    <row r="779" ht="19.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8"/>
      <c r="AQ779" s="38"/>
      <c r="AR779" s="38"/>
      <c r="AS779" s="38"/>
    </row>
    <row r="780" ht="19.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8"/>
      <c r="AQ780" s="38"/>
      <c r="AR780" s="38"/>
      <c r="AS780" s="38"/>
    </row>
    <row r="781" ht="19.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8"/>
      <c r="AQ781" s="38"/>
      <c r="AR781" s="38"/>
      <c r="AS781" s="38"/>
    </row>
    <row r="782" ht="19.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8"/>
      <c r="AQ782" s="38"/>
      <c r="AR782" s="38"/>
      <c r="AS782" s="38"/>
    </row>
    <row r="783" ht="19.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8"/>
      <c r="AQ783" s="38"/>
      <c r="AR783" s="38"/>
      <c r="AS783" s="38"/>
    </row>
    <row r="784" ht="19.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8"/>
      <c r="AQ784" s="38"/>
      <c r="AR784" s="38"/>
      <c r="AS784" s="38"/>
    </row>
    <row r="785" ht="19.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8"/>
      <c r="AQ785" s="38"/>
      <c r="AR785" s="38"/>
      <c r="AS785" s="38"/>
    </row>
    <row r="786" ht="19.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8"/>
      <c r="AQ786" s="38"/>
      <c r="AR786" s="38"/>
      <c r="AS786" s="38"/>
    </row>
    <row r="787" ht="19.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8"/>
      <c r="AQ787" s="38"/>
      <c r="AR787" s="38"/>
      <c r="AS787" s="38"/>
    </row>
    <row r="788" ht="19.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8"/>
      <c r="AQ788" s="38"/>
      <c r="AR788" s="38"/>
      <c r="AS788" s="38"/>
    </row>
    <row r="789" ht="19.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8"/>
      <c r="AQ789" s="38"/>
      <c r="AR789" s="38"/>
      <c r="AS789" s="38"/>
    </row>
    <row r="790" ht="19.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8"/>
      <c r="AQ790" s="38"/>
      <c r="AR790" s="38"/>
      <c r="AS790" s="38"/>
    </row>
    <row r="791" ht="19.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8"/>
      <c r="AQ791" s="38"/>
      <c r="AR791" s="38"/>
      <c r="AS791" s="38"/>
    </row>
    <row r="792" ht="19.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8"/>
      <c r="AQ792" s="38"/>
      <c r="AR792" s="38"/>
      <c r="AS792" s="38"/>
    </row>
    <row r="793" ht="19.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8"/>
      <c r="AQ793" s="38"/>
      <c r="AR793" s="38"/>
      <c r="AS793" s="38"/>
    </row>
    <row r="794" ht="19.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8"/>
      <c r="AQ794" s="38"/>
      <c r="AR794" s="38"/>
      <c r="AS794" s="38"/>
    </row>
    <row r="795" ht="19.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8"/>
      <c r="AQ795" s="38"/>
      <c r="AR795" s="38"/>
      <c r="AS795" s="38"/>
    </row>
    <row r="796" ht="19.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8"/>
      <c r="AQ796" s="38"/>
      <c r="AR796" s="38"/>
      <c r="AS796" s="38"/>
    </row>
    <row r="797" ht="19.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8"/>
      <c r="AQ797" s="38"/>
      <c r="AR797" s="38"/>
      <c r="AS797" s="38"/>
    </row>
    <row r="798" ht="19.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8"/>
      <c r="AQ798" s="38"/>
      <c r="AR798" s="38"/>
      <c r="AS798" s="38"/>
    </row>
    <row r="799" ht="19.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8"/>
      <c r="AQ799" s="38"/>
      <c r="AR799" s="38"/>
      <c r="AS799" s="38"/>
    </row>
    <row r="800" ht="19.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8"/>
      <c r="AQ800" s="38"/>
      <c r="AR800" s="38"/>
      <c r="AS800" s="38"/>
    </row>
    <row r="801" ht="19.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8"/>
      <c r="AQ801" s="38"/>
      <c r="AR801" s="38"/>
      <c r="AS801" s="38"/>
    </row>
    <row r="802" ht="19.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8"/>
      <c r="AQ802" s="38"/>
      <c r="AR802" s="38"/>
      <c r="AS802" s="38"/>
    </row>
    <row r="803" ht="19.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8"/>
      <c r="AQ803" s="38"/>
      <c r="AR803" s="38"/>
      <c r="AS803" s="38"/>
    </row>
    <row r="804" ht="19.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8"/>
      <c r="AQ804" s="38"/>
      <c r="AR804" s="38"/>
      <c r="AS804" s="38"/>
    </row>
    <row r="805" ht="19.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8"/>
      <c r="AQ805" s="38"/>
      <c r="AR805" s="38"/>
      <c r="AS805" s="38"/>
    </row>
    <row r="806" ht="19.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8"/>
      <c r="AQ806" s="38"/>
      <c r="AR806" s="38"/>
      <c r="AS806" s="38"/>
    </row>
    <row r="807" ht="19.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8"/>
      <c r="AQ807" s="38"/>
      <c r="AR807" s="38"/>
      <c r="AS807" s="38"/>
    </row>
    <row r="808" ht="19.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8"/>
      <c r="AQ808" s="38"/>
      <c r="AR808" s="38"/>
      <c r="AS808" s="38"/>
    </row>
    <row r="809" ht="19.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8"/>
      <c r="AQ809" s="38"/>
      <c r="AR809" s="38"/>
      <c r="AS809" s="38"/>
    </row>
    <row r="810" ht="19.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8"/>
      <c r="AQ810" s="38"/>
      <c r="AR810" s="38"/>
      <c r="AS810" s="38"/>
    </row>
    <row r="811" ht="19.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8"/>
      <c r="AQ811" s="38"/>
      <c r="AR811" s="38"/>
      <c r="AS811" s="38"/>
    </row>
    <row r="812" ht="19.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8"/>
      <c r="AQ812" s="38"/>
      <c r="AR812" s="38"/>
      <c r="AS812" s="38"/>
    </row>
    <row r="813" ht="19.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8"/>
      <c r="AQ813" s="38"/>
      <c r="AR813" s="38"/>
      <c r="AS813" s="38"/>
    </row>
    <row r="814" ht="19.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8"/>
      <c r="AQ814" s="38"/>
      <c r="AR814" s="38"/>
      <c r="AS814" s="38"/>
    </row>
    <row r="815" ht="19.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8"/>
      <c r="AQ815" s="38"/>
      <c r="AR815" s="38"/>
      <c r="AS815" s="38"/>
    </row>
    <row r="816" ht="19.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8"/>
      <c r="AQ816" s="38"/>
      <c r="AR816" s="38"/>
      <c r="AS816" s="38"/>
    </row>
    <row r="817" ht="19.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8"/>
      <c r="AQ817" s="38"/>
      <c r="AR817" s="38"/>
      <c r="AS817" s="38"/>
    </row>
    <row r="818" ht="19.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8"/>
      <c r="AQ818" s="38"/>
      <c r="AR818" s="38"/>
      <c r="AS818" s="38"/>
    </row>
    <row r="819" ht="19.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8"/>
      <c r="AQ819" s="38"/>
      <c r="AR819" s="38"/>
      <c r="AS819" s="38"/>
    </row>
    <row r="820" ht="19.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8"/>
      <c r="AQ820" s="38"/>
      <c r="AR820" s="38"/>
      <c r="AS820" s="38"/>
    </row>
    <row r="821" ht="19.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8"/>
      <c r="AQ821" s="38"/>
      <c r="AR821" s="38"/>
      <c r="AS821" s="38"/>
    </row>
    <row r="822" ht="19.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8"/>
      <c r="AQ822" s="38"/>
      <c r="AR822" s="38"/>
      <c r="AS822" s="38"/>
    </row>
    <row r="823" ht="19.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8"/>
      <c r="AQ823" s="38"/>
      <c r="AR823" s="38"/>
      <c r="AS823" s="38"/>
    </row>
    <row r="824" ht="19.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8"/>
      <c r="AQ824" s="38"/>
      <c r="AR824" s="38"/>
      <c r="AS824" s="38"/>
    </row>
    <row r="825" ht="19.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8"/>
      <c r="AQ825" s="38"/>
      <c r="AR825" s="38"/>
      <c r="AS825" s="38"/>
    </row>
    <row r="826" ht="19.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8"/>
      <c r="AQ826" s="38"/>
      <c r="AR826" s="38"/>
      <c r="AS826" s="38"/>
    </row>
    <row r="827" ht="19.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8"/>
      <c r="AQ827" s="38"/>
      <c r="AR827" s="38"/>
      <c r="AS827" s="38"/>
    </row>
    <row r="828" ht="19.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8"/>
      <c r="AQ828" s="38"/>
      <c r="AR828" s="38"/>
      <c r="AS828" s="38"/>
    </row>
    <row r="829" ht="19.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8"/>
      <c r="AQ829" s="38"/>
      <c r="AR829" s="38"/>
      <c r="AS829" s="38"/>
    </row>
    <row r="830" ht="19.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8"/>
      <c r="AQ830" s="38"/>
      <c r="AR830" s="38"/>
      <c r="AS830" s="38"/>
    </row>
    <row r="831" ht="19.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8"/>
      <c r="AQ831" s="38"/>
      <c r="AR831" s="38"/>
      <c r="AS831" s="38"/>
    </row>
    <row r="832" ht="19.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8"/>
      <c r="AQ832" s="38"/>
      <c r="AR832" s="38"/>
      <c r="AS832" s="38"/>
    </row>
    <row r="833" ht="19.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8"/>
      <c r="AQ833" s="38"/>
      <c r="AR833" s="38"/>
      <c r="AS833" s="38"/>
    </row>
    <row r="834" ht="19.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8"/>
      <c r="AQ834" s="38"/>
      <c r="AR834" s="38"/>
      <c r="AS834" s="38"/>
    </row>
    <row r="835" ht="19.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8"/>
      <c r="AQ835" s="38"/>
      <c r="AR835" s="38"/>
      <c r="AS835" s="38"/>
    </row>
    <row r="836" ht="19.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8"/>
      <c r="AQ836" s="38"/>
      <c r="AR836" s="38"/>
      <c r="AS836" s="38"/>
    </row>
    <row r="837" ht="19.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8"/>
      <c r="AQ837" s="38"/>
      <c r="AR837" s="38"/>
      <c r="AS837" s="38"/>
    </row>
    <row r="838" ht="19.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8"/>
      <c r="AQ838" s="38"/>
      <c r="AR838" s="38"/>
      <c r="AS838" s="38"/>
    </row>
    <row r="839" ht="19.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8"/>
      <c r="AQ839" s="38"/>
      <c r="AR839" s="38"/>
      <c r="AS839" s="38"/>
    </row>
    <row r="840" ht="19.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8"/>
      <c r="AQ840" s="38"/>
      <c r="AR840" s="38"/>
      <c r="AS840" s="38"/>
    </row>
    <row r="841" ht="19.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8"/>
      <c r="AQ841" s="38"/>
      <c r="AR841" s="38"/>
      <c r="AS841" s="38"/>
    </row>
    <row r="842" ht="19.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8"/>
      <c r="AQ842" s="38"/>
      <c r="AR842" s="38"/>
      <c r="AS842" s="38"/>
    </row>
    <row r="843" ht="19.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8"/>
      <c r="AQ843" s="38"/>
      <c r="AR843" s="38"/>
      <c r="AS843" s="38"/>
    </row>
    <row r="844" ht="19.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8"/>
      <c r="AQ844" s="38"/>
      <c r="AR844" s="38"/>
      <c r="AS844" s="38"/>
    </row>
    <row r="845" ht="19.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8"/>
      <c r="AQ845" s="38"/>
      <c r="AR845" s="38"/>
      <c r="AS845" s="38"/>
    </row>
    <row r="846" ht="19.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8"/>
      <c r="AQ846" s="38"/>
      <c r="AR846" s="38"/>
      <c r="AS846" s="38"/>
    </row>
    <row r="847" ht="19.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8"/>
      <c r="AQ847" s="38"/>
      <c r="AR847" s="38"/>
      <c r="AS847" s="38"/>
    </row>
    <row r="848" ht="19.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8"/>
      <c r="AQ848" s="38"/>
      <c r="AR848" s="38"/>
      <c r="AS848" s="38"/>
    </row>
    <row r="849" ht="19.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8"/>
      <c r="AQ849" s="38"/>
      <c r="AR849" s="38"/>
      <c r="AS849" s="38"/>
    </row>
    <row r="850" ht="19.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8"/>
      <c r="AQ850" s="38"/>
      <c r="AR850" s="38"/>
      <c r="AS850" s="38"/>
    </row>
    <row r="851" ht="19.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8"/>
      <c r="AQ851" s="38"/>
      <c r="AR851" s="38"/>
      <c r="AS851" s="38"/>
    </row>
    <row r="852" ht="19.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8"/>
      <c r="AQ852" s="38"/>
      <c r="AR852" s="38"/>
      <c r="AS852" s="38"/>
    </row>
    <row r="853" ht="19.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8"/>
      <c r="AQ853" s="38"/>
      <c r="AR853" s="38"/>
      <c r="AS853" s="38"/>
    </row>
    <row r="854" ht="19.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8"/>
      <c r="AQ854" s="38"/>
      <c r="AR854" s="38"/>
      <c r="AS854" s="38"/>
    </row>
    <row r="855" ht="19.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8"/>
      <c r="AQ855" s="38"/>
      <c r="AR855" s="38"/>
      <c r="AS855" s="38"/>
    </row>
    <row r="856" ht="19.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8"/>
      <c r="AQ856" s="38"/>
      <c r="AR856" s="38"/>
      <c r="AS856" s="38"/>
    </row>
    <row r="857" ht="19.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8"/>
      <c r="AQ857" s="38"/>
      <c r="AR857" s="38"/>
      <c r="AS857" s="38"/>
    </row>
    <row r="858" ht="19.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8"/>
      <c r="AQ858" s="38"/>
      <c r="AR858" s="38"/>
      <c r="AS858" s="38"/>
    </row>
    <row r="859" ht="19.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8"/>
      <c r="AQ859" s="38"/>
      <c r="AR859" s="38"/>
      <c r="AS859" s="38"/>
    </row>
    <row r="860" ht="19.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8"/>
      <c r="AQ860" s="38"/>
      <c r="AR860" s="38"/>
      <c r="AS860" s="38"/>
    </row>
    <row r="861" ht="19.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8"/>
      <c r="AQ861" s="38"/>
      <c r="AR861" s="38"/>
      <c r="AS861" s="38"/>
    </row>
    <row r="862" ht="19.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8"/>
      <c r="AQ862" s="38"/>
      <c r="AR862" s="38"/>
      <c r="AS862" s="38"/>
    </row>
    <row r="863" ht="19.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8"/>
      <c r="AQ863" s="38"/>
      <c r="AR863" s="38"/>
      <c r="AS863" s="38"/>
    </row>
    <row r="864" ht="19.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8"/>
      <c r="AQ864" s="38"/>
      <c r="AR864" s="38"/>
      <c r="AS864" s="38"/>
    </row>
    <row r="865" ht="19.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8"/>
      <c r="AQ865" s="38"/>
      <c r="AR865" s="38"/>
      <c r="AS865" s="38"/>
    </row>
    <row r="866" ht="19.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8"/>
      <c r="AQ866" s="38"/>
      <c r="AR866" s="38"/>
      <c r="AS866" s="38"/>
    </row>
    <row r="867" ht="19.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8"/>
      <c r="AQ867" s="38"/>
      <c r="AR867" s="38"/>
      <c r="AS867" s="38"/>
    </row>
    <row r="868" ht="19.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8"/>
      <c r="AQ868" s="38"/>
      <c r="AR868" s="38"/>
      <c r="AS868" s="38"/>
    </row>
    <row r="869" ht="19.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8"/>
      <c r="AQ869" s="38"/>
      <c r="AR869" s="38"/>
      <c r="AS869" s="38"/>
    </row>
    <row r="870" ht="19.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8"/>
      <c r="AQ870" s="38"/>
      <c r="AR870" s="38"/>
      <c r="AS870" s="38"/>
    </row>
    <row r="871" ht="19.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8"/>
      <c r="AQ871" s="38"/>
      <c r="AR871" s="38"/>
      <c r="AS871" s="38"/>
    </row>
    <row r="872" ht="19.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8"/>
      <c r="AQ872" s="38"/>
      <c r="AR872" s="38"/>
      <c r="AS872" s="38"/>
    </row>
    <row r="873" ht="19.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8"/>
      <c r="AQ873" s="38"/>
      <c r="AR873" s="38"/>
      <c r="AS873" s="38"/>
    </row>
    <row r="874" ht="19.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8"/>
      <c r="AQ874" s="38"/>
      <c r="AR874" s="38"/>
      <c r="AS874" s="38"/>
    </row>
    <row r="875" ht="19.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8"/>
      <c r="AQ875" s="38"/>
      <c r="AR875" s="38"/>
      <c r="AS875" s="38"/>
    </row>
    <row r="876" ht="19.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8"/>
      <c r="AQ876" s="38"/>
      <c r="AR876" s="38"/>
      <c r="AS876" s="38"/>
    </row>
    <row r="877" ht="19.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8"/>
      <c r="AQ877" s="38"/>
      <c r="AR877" s="38"/>
      <c r="AS877" s="38"/>
    </row>
    <row r="878" ht="19.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8"/>
      <c r="AQ878" s="38"/>
      <c r="AR878" s="38"/>
      <c r="AS878" s="38"/>
    </row>
    <row r="879" ht="19.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8"/>
      <c r="AQ879" s="38"/>
      <c r="AR879" s="38"/>
      <c r="AS879" s="38"/>
    </row>
    <row r="880" ht="19.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8"/>
      <c r="AQ880" s="38"/>
      <c r="AR880" s="38"/>
      <c r="AS880" s="38"/>
    </row>
    <row r="881" ht="19.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8"/>
      <c r="AQ881" s="38"/>
      <c r="AR881" s="38"/>
      <c r="AS881" s="38"/>
    </row>
    <row r="882" ht="19.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8"/>
      <c r="AQ882" s="38"/>
      <c r="AR882" s="38"/>
      <c r="AS882" s="38"/>
    </row>
    <row r="883" ht="19.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8"/>
      <c r="AQ883" s="38"/>
      <c r="AR883" s="38"/>
      <c r="AS883" s="38"/>
    </row>
    <row r="884" ht="19.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8"/>
      <c r="AQ884" s="38"/>
      <c r="AR884" s="38"/>
      <c r="AS884" s="38"/>
    </row>
    <row r="885" ht="19.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8"/>
      <c r="AQ885" s="38"/>
      <c r="AR885" s="38"/>
      <c r="AS885" s="38"/>
    </row>
    <row r="886" ht="19.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8"/>
      <c r="AQ886" s="38"/>
      <c r="AR886" s="38"/>
      <c r="AS886" s="38"/>
    </row>
    <row r="887" ht="19.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8"/>
      <c r="AQ887" s="38"/>
      <c r="AR887" s="38"/>
      <c r="AS887" s="38"/>
    </row>
    <row r="888" ht="19.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8"/>
      <c r="AQ888" s="38"/>
      <c r="AR888" s="38"/>
      <c r="AS888" s="38"/>
    </row>
    <row r="889" ht="19.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8"/>
      <c r="AQ889" s="38"/>
      <c r="AR889" s="38"/>
      <c r="AS889" s="38"/>
    </row>
    <row r="890" ht="19.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8"/>
      <c r="AQ890" s="38"/>
      <c r="AR890" s="38"/>
      <c r="AS890" s="38"/>
    </row>
    <row r="891" ht="19.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8"/>
      <c r="AQ891" s="38"/>
      <c r="AR891" s="38"/>
      <c r="AS891" s="38"/>
    </row>
    <row r="892" ht="19.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8"/>
      <c r="AQ892" s="38"/>
      <c r="AR892" s="38"/>
      <c r="AS892" s="38"/>
    </row>
    <row r="893" ht="19.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8"/>
      <c r="AQ893" s="38"/>
      <c r="AR893" s="38"/>
      <c r="AS893" s="38"/>
    </row>
    <row r="894" ht="19.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8"/>
      <c r="AQ894" s="38"/>
      <c r="AR894" s="38"/>
      <c r="AS894" s="38"/>
    </row>
    <row r="895" ht="19.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8"/>
      <c r="AQ895" s="38"/>
      <c r="AR895" s="38"/>
      <c r="AS895" s="38"/>
    </row>
    <row r="896" ht="19.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8"/>
      <c r="AQ896" s="38"/>
      <c r="AR896" s="38"/>
      <c r="AS896" s="38"/>
    </row>
    <row r="897" ht="19.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8"/>
      <c r="AQ897" s="38"/>
      <c r="AR897" s="38"/>
      <c r="AS897" s="38"/>
    </row>
    <row r="898" ht="19.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8"/>
      <c r="AQ898" s="38"/>
      <c r="AR898" s="38"/>
      <c r="AS898" s="38"/>
    </row>
    <row r="899" ht="19.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8"/>
      <c r="AQ899" s="38"/>
      <c r="AR899" s="38"/>
      <c r="AS899" s="38"/>
    </row>
    <row r="900" ht="19.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8"/>
      <c r="AQ900" s="38"/>
      <c r="AR900" s="38"/>
      <c r="AS900" s="38"/>
    </row>
    <row r="901" ht="19.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8"/>
      <c r="AQ901" s="38"/>
      <c r="AR901" s="38"/>
      <c r="AS901" s="38"/>
    </row>
    <row r="902" ht="19.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8"/>
      <c r="AQ902" s="38"/>
      <c r="AR902" s="38"/>
      <c r="AS902" s="38"/>
    </row>
    <row r="903" ht="19.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8"/>
      <c r="AQ903" s="38"/>
      <c r="AR903" s="38"/>
      <c r="AS903" s="38"/>
    </row>
    <row r="904" ht="19.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8"/>
      <c r="AQ904" s="38"/>
      <c r="AR904" s="38"/>
      <c r="AS904" s="38"/>
    </row>
    <row r="905" ht="19.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8"/>
      <c r="AQ905" s="38"/>
      <c r="AR905" s="38"/>
      <c r="AS905" s="38"/>
    </row>
    <row r="906" ht="19.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8"/>
      <c r="AQ906" s="38"/>
      <c r="AR906" s="38"/>
      <c r="AS906" s="38"/>
    </row>
    <row r="907" ht="19.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8"/>
      <c r="AQ907" s="38"/>
      <c r="AR907" s="38"/>
      <c r="AS907" s="38"/>
    </row>
    <row r="908" ht="19.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8"/>
      <c r="AQ908" s="38"/>
      <c r="AR908" s="38"/>
      <c r="AS908" s="38"/>
    </row>
    <row r="909" ht="19.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8"/>
      <c r="AQ909" s="38"/>
      <c r="AR909" s="38"/>
      <c r="AS909" s="38"/>
    </row>
    <row r="910" ht="19.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8"/>
      <c r="AQ910" s="38"/>
      <c r="AR910" s="38"/>
      <c r="AS910" s="38"/>
    </row>
    <row r="911" ht="19.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8"/>
      <c r="AQ911" s="38"/>
      <c r="AR911" s="38"/>
      <c r="AS911" s="38"/>
    </row>
    <row r="912" ht="19.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8"/>
      <c r="AQ912" s="38"/>
      <c r="AR912" s="38"/>
      <c r="AS912" s="38"/>
    </row>
    <row r="913" ht="19.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8"/>
      <c r="AQ913" s="38"/>
      <c r="AR913" s="38"/>
      <c r="AS913" s="38"/>
    </row>
    <row r="914" ht="19.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8"/>
      <c r="AQ914" s="38"/>
      <c r="AR914" s="38"/>
      <c r="AS914" s="38"/>
    </row>
    <row r="915" ht="19.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8"/>
      <c r="AQ915" s="38"/>
      <c r="AR915" s="38"/>
      <c r="AS915" s="38"/>
    </row>
    <row r="916" ht="19.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8"/>
      <c r="AQ916" s="38"/>
      <c r="AR916" s="38"/>
      <c r="AS916" s="38"/>
    </row>
    <row r="917" ht="19.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8"/>
      <c r="AQ917" s="38"/>
      <c r="AR917" s="38"/>
      <c r="AS917" s="38"/>
    </row>
    <row r="918" ht="19.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8"/>
      <c r="AQ918" s="38"/>
      <c r="AR918" s="38"/>
      <c r="AS918" s="38"/>
    </row>
    <row r="919" ht="19.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8"/>
      <c r="AQ919" s="38"/>
      <c r="AR919" s="38"/>
      <c r="AS919" s="38"/>
    </row>
    <row r="920" ht="19.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8"/>
      <c r="AQ920" s="38"/>
      <c r="AR920" s="38"/>
      <c r="AS920" s="38"/>
    </row>
    <row r="921" ht="19.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8"/>
      <c r="AQ921" s="38"/>
      <c r="AR921" s="38"/>
      <c r="AS921" s="38"/>
    </row>
    <row r="922" ht="19.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8"/>
      <c r="AQ922" s="38"/>
      <c r="AR922" s="38"/>
      <c r="AS922" s="38"/>
    </row>
    <row r="923" ht="19.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8"/>
      <c r="AQ923" s="38"/>
      <c r="AR923" s="38"/>
      <c r="AS923" s="38"/>
    </row>
    <row r="924" ht="19.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8"/>
      <c r="AQ924" s="38"/>
      <c r="AR924" s="38"/>
      <c r="AS924" s="38"/>
    </row>
    <row r="925" ht="19.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8"/>
      <c r="AQ925" s="38"/>
      <c r="AR925" s="38"/>
      <c r="AS925" s="38"/>
    </row>
    <row r="926" ht="19.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8"/>
      <c r="AQ926" s="38"/>
      <c r="AR926" s="38"/>
      <c r="AS926" s="38"/>
    </row>
    <row r="927" ht="19.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8"/>
      <c r="AQ927" s="38"/>
      <c r="AR927" s="38"/>
      <c r="AS927" s="38"/>
    </row>
    <row r="928" ht="19.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8"/>
      <c r="AQ928" s="38"/>
      <c r="AR928" s="38"/>
      <c r="AS928" s="38"/>
    </row>
    <row r="929" ht="19.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8"/>
      <c r="AQ929" s="38"/>
      <c r="AR929" s="38"/>
      <c r="AS929" s="38"/>
    </row>
    <row r="930" ht="19.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8"/>
      <c r="AQ930" s="38"/>
      <c r="AR930" s="38"/>
      <c r="AS930" s="38"/>
    </row>
    <row r="931" ht="19.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8"/>
      <c r="AQ931" s="38"/>
      <c r="AR931" s="38"/>
      <c r="AS931" s="38"/>
    </row>
    <row r="932" ht="19.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8"/>
      <c r="AQ932" s="38"/>
      <c r="AR932" s="38"/>
      <c r="AS932" s="38"/>
    </row>
    <row r="933" ht="19.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8"/>
      <c r="AQ933" s="38"/>
      <c r="AR933" s="38"/>
      <c r="AS933" s="38"/>
    </row>
    <row r="934" ht="19.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8"/>
      <c r="AQ934" s="38"/>
      <c r="AR934" s="38"/>
      <c r="AS934" s="38"/>
    </row>
    <row r="935" ht="19.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8"/>
      <c r="AQ935" s="38"/>
      <c r="AR935" s="38"/>
      <c r="AS935" s="38"/>
    </row>
    <row r="936" ht="19.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8"/>
      <c r="AQ936" s="38"/>
      <c r="AR936" s="38"/>
      <c r="AS936" s="38"/>
    </row>
    <row r="937" ht="19.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8"/>
      <c r="AQ937" s="38"/>
      <c r="AR937" s="38"/>
      <c r="AS937" s="38"/>
    </row>
    <row r="938" ht="19.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8"/>
      <c r="AQ938" s="38"/>
      <c r="AR938" s="38"/>
      <c r="AS938" s="38"/>
    </row>
    <row r="939" ht="19.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8"/>
      <c r="AQ939" s="38"/>
      <c r="AR939" s="38"/>
      <c r="AS939" s="38"/>
    </row>
    <row r="940" ht="19.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8"/>
      <c r="AQ940" s="38"/>
      <c r="AR940" s="38"/>
      <c r="AS940" s="38"/>
    </row>
    <row r="941" ht="19.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8"/>
      <c r="AQ941" s="38"/>
      <c r="AR941" s="38"/>
      <c r="AS941" s="38"/>
    </row>
    <row r="942" ht="19.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8"/>
      <c r="AQ942" s="38"/>
      <c r="AR942" s="38"/>
      <c r="AS942" s="38"/>
    </row>
    <row r="943" ht="19.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8"/>
      <c r="AQ943" s="38"/>
      <c r="AR943" s="38"/>
      <c r="AS943" s="38"/>
    </row>
    <row r="944" ht="19.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8"/>
      <c r="AQ944" s="38"/>
      <c r="AR944" s="38"/>
      <c r="AS944" s="38"/>
    </row>
    <row r="945" ht="19.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8"/>
      <c r="AQ945" s="38"/>
      <c r="AR945" s="38"/>
      <c r="AS945" s="38"/>
    </row>
    <row r="946" ht="19.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8"/>
      <c r="AQ946" s="38"/>
      <c r="AR946" s="38"/>
      <c r="AS946" s="38"/>
    </row>
    <row r="947" ht="19.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8"/>
      <c r="AQ947" s="38"/>
      <c r="AR947" s="38"/>
      <c r="AS947" s="38"/>
    </row>
    <row r="948" ht="19.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8"/>
      <c r="AQ948" s="38"/>
      <c r="AR948" s="38"/>
      <c r="AS948" s="38"/>
    </row>
    <row r="949" ht="19.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8"/>
      <c r="AQ949" s="38"/>
      <c r="AR949" s="38"/>
      <c r="AS949" s="38"/>
    </row>
    <row r="950" ht="19.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8"/>
      <c r="AQ950" s="38"/>
      <c r="AR950" s="38"/>
      <c r="AS950" s="38"/>
    </row>
    <row r="951" ht="19.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8"/>
      <c r="AQ951" s="38"/>
      <c r="AR951" s="38"/>
      <c r="AS951" s="38"/>
    </row>
    <row r="952" ht="19.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8"/>
      <c r="AQ952" s="38"/>
      <c r="AR952" s="38"/>
      <c r="AS952" s="38"/>
    </row>
    <row r="953" ht="19.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8"/>
      <c r="AQ953" s="38"/>
      <c r="AR953" s="38"/>
      <c r="AS953" s="38"/>
    </row>
    <row r="954" ht="19.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8"/>
      <c r="AQ954" s="38"/>
      <c r="AR954" s="38"/>
      <c r="AS954" s="38"/>
    </row>
    <row r="955" ht="19.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8"/>
      <c r="AQ955" s="38"/>
      <c r="AR955" s="38"/>
      <c r="AS955" s="38"/>
    </row>
    <row r="956" ht="19.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8"/>
      <c r="AQ956" s="38"/>
      <c r="AR956" s="38"/>
      <c r="AS956" s="38"/>
    </row>
    <row r="957" ht="19.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8"/>
      <c r="AQ957" s="38"/>
      <c r="AR957" s="38"/>
      <c r="AS957" s="38"/>
    </row>
    <row r="958" ht="19.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8"/>
      <c r="AQ958" s="38"/>
      <c r="AR958" s="38"/>
      <c r="AS958" s="38"/>
    </row>
    <row r="959" ht="19.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8"/>
      <c r="AQ959" s="38"/>
      <c r="AR959" s="38"/>
      <c r="AS959" s="38"/>
    </row>
    <row r="960" ht="19.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8"/>
      <c r="AQ960" s="38"/>
      <c r="AR960" s="38"/>
      <c r="AS960" s="38"/>
    </row>
    <row r="961" ht="19.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8"/>
      <c r="AQ961" s="38"/>
      <c r="AR961" s="38"/>
      <c r="AS961" s="38"/>
    </row>
    <row r="962" ht="19.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8"/>
      <c r="AQ962" s="38"/>
      <c r="AR962" s="38"/>
      <c r="AS962" s="38"/>
    </row>
    <row r="963" ht="19.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8"/>
      <c r="AQ963" s="38"/>
      <c r="AR963" s="38"/>
      <c r="AS963" s="38"/>
    </row>
    <row r="964" ht="19.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8"/>
      <c r="AQ964" s="38"/>
      <c r="AR964" s="38"/>
      <c r="AS964" s="38"/>
    </row>
    <row r="965" ht="19.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8"/>
      <c r="AQ965" s="38"/>
      <c r="AR965" s="38"/>
      <c r="AS965" s="38"/>
    </row>
    <row r="966" ht="19.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8"/>
      <c r="AQ966" s="38"/>
      <c r="AR966" s="38"/>
      <c r="AS966" s="38"/>
    </row>
    <row r="967" ht="19.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8"/>
      <c r="AQ967" s="38"/>
      <c r="AR967" s="38"/>
      <c r="AS967" s="38"/>
    </row>
    <row r="968" ht="19.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8"/>
      <c r="AQ968" s="38"/>
      <c r="AR968" s="38"/>
      <c r="AS968" s="38"/>
    </row>
    <row r="969" ht="19.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8"/>
      <c r="AQ969" s="38"/>
      <c r="AR969" s="38"/>
      <c r="AS969" s="38"/>
    </row>
    <row r="970" ht="19.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8"/>
      <c r="AQ970" s="38"/>
      <c r="AR970" s="38"/>
      <c r="AS970" s="38"/>
    </row>
    <row r="971" ht="19.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8"/>
      <c r="AQ971" s="38"/>
      <c r="AR971" s="38"/>
      <c r="AS971" s="38"/>
    </row>
    <row r="972" ht="19.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8"/>
      <c r="AQ972" s="38"/>
      <c r="AR972" s="38"/>
      <c r="AS972" s="38"/>
    </row>
    <row r="973" ht="19.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8"/>
      <c r="AQ973" s="38"/>
      <c r="AR973" s="38"/>
      <c r="AS973" s="38"/>
    </row>
    <row r="974" ht="19.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8"/>
      <c r="AQ974" s="38"/>
      <c r="AR974" s="38"/>
      <c r="AS974" s="38"/>
    </row>
    <row r="975" ht="19.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8"/>
      <c r="AQ975" s="38"/>
      <c r="AR975" s="38"/>
      <c r="AS975" s="38"/>
    </row>
    <row r="976" ht="19.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8"/>
      <c r="AQ976" s="38"/>
      <c r="AR976" s="38"/>
      <c r="AS976" s="38"/>
    </row>
    <row r="977" ht="19.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8"/>
      <c r="AQ977" s="38"/>
      <c r="AR977" s="38"/>
      <c r="AS977" s="38"/>
    </row>
    <row r="978" ht="19.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8"/>
      <c r="AQ978" s="38"/>
      <c r="AR978" s="38"/>
      <c r="AS978" s="38"/>
    </row>
    <row r="979" ht="19.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8"/>
      <c r="AQ979" s="38"/>
      <c r="AR979" s="38"/>
      <c r="AS979" s="38"/>
    </row>
    <row r="980" ht="19.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8"/>
      <c r="AQ980" s="38"/>
      <c r="AR980" s="38"/>
      <c r="AS980" s="38"/>
    </row>
    <row r="981" ht="19.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8"/>
      <c r="AQ981" s="38"/>
      <c r="AR981" s="38"/>
      <c r="AS981" s="38"/>
    </row>
    <row r="982" ht="19.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8"/>
      <c r="AQ982" s="38"/>
      <c r="AR982" s="38"/>
      <c r="AS982" s="38"/>
    </row>
    <row r="983" ht="19.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8"/>
      <c r="AQ983" s="38"/>
      <c r="AR983" s="38"/>
      <c r="AS983" s="38"/>
    </row>
    <row r="984" ht="19.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8"/>
      <c r="AQ984" s="38"/>
      <c r="AR984" s="38"/>
      <c r="AS984" s="38"/>
    </row>
    <row r="985" ht="19.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8"/>
      <c r="AQ985" s="38"/>
      <c r="AR985" s="38"/>
      <c r="AS985" s="38"/>
    </row>
    <row r="986" ht="19.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8"/>
      <c r="AQ986" s="38"/>
      <c r="AR986" s="38"/>
      <c r="AS986" s="38"/>
    </row>
    <row r="987" ht="19.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8"/>
      <c r="AQ987" s="38"/>
      <c r="AR987" s="38"/>
      <c r="AS987" s="38"/>
    </row>
    <row r="988" ht="19.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8"/>
      <c r="AQ988" s="38"/>
      <c r="AR988" s="38"/>
      <c r="AS988" s="38"/>
    </row>
    <row r="989" ht="19.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8"/>
      <c r="AQ989" s="38"/>
      <c r="AR989" s="38"/>
      <c r="AS989" s="38"/>
    </row>
    <row r="990" ht="19.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8"/>
      <c r="AQ990" s="38"/>
      <c r="AR990" s="38"/>
      <c r="AS990" s="38"/>
    </row>
    <row r="991" ht="19.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8"/>
      <c r="AQ991" s="38"/>
      <c r="AR991" s="38"/>
      <c r="AS991" s="38"/>
    </row>
    <row r="992" ht="19.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8"/>
      <c r="AQ992" s="38"/>
      <c r="AR992" s="38"/>
      <c r="AS992" s="38"/>
    </row>
    <row r="993" ht="19.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8"/>
      <c r="AQ993" s="38"/>
      <c r="AR993" s="38"/>
      <c r="AS993" s="38"/>
    </row>
    <row r="994" ht="19.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8"/>
      <c r="AQ994" s="38"/>
      <c r="AR994" s="38"/>
      <c r="AS994" s="38"/>
    </row>
    <row r="995" ht="19.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8"/>
      <c r="AQ995" s="38"/>
      <c r="AR995" s="38"/>
      <c r="AS995" s="38"/>
    </row>
    <row r="996" ht="19.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8"/>
      <c r="AQ996" s="38"/>
      <c r="AR996" s="38"/>
      <c r="AS996" s="38"/>
    </row>
    <row r="997" ht="19.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8"/>
      <c r="AQ997" s="38"/>
      <c r="AR997" s="38"/>
      <c r="AS997" s="38"/>
    </row>
    <row r="998" ht="19.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8"/>
      <c r="AQ998" s="38"/>
      <c r="AR998" s="38"/>
      <c r="AS998" s="38"/>
    </row>
    <row r="999" ht="19.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8"/>
      <c r="AQ999" s="38"/>
      <c r="AR999" s="38"/>
      <c r="AS999" s="38"/>
    </row>
    <row r="1000" ht="19.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8"/>
      <c r="AQ1000" s="38"/>
      <c r="AR1000" s="38"/>
      <c r="AS1000" s="38"/>
    </row>
  </sheetData>
  <mergeCells count="522">
    <mergeCell ref="B109:F109"/>
    <mergeCell ref="B105:F105"/>
    <mergeCell ref="B107:F107"/>
    <mergeCell ref="E110:F110"/>
    <mergeCell ref="E108:F108"/>
    <mergeCell ref="H101:I101"/>
    <mergeCell ref="B101:F101"/>
    <mergeCell ref="E100:F100"/>
    <mergeCell ref="B103:F103"/>
    <mergeCell ref="H103:I103"/>
    <mergeCell ref="K103:O103"/>
    <mergeCell ref="H107:I107"/>
    <mergeCell ref="K107:O107"/>
    <mergeCell ref="K101:O101"/>
    <mergeCell ref="K105:O105"/>
    <mergeCell ref="E121:F121"/>
    <mergeCell ref="B119:F119"/>
    <mergeCell ref="A116:C116"/>
    <mergeCell ref="A118:C118"/>
    <mergeCell ref="K125:O125"/>
    <mergeCell ref="H125:I125"/>
    <mergeCell ref="K127:O127"/>
    <mergeCell ref="K123:O123"/>
    <mergeCell ref="G122:H122"/>
    <mergeCell ref="A114:C114"/>
    <mergeCell ref="G114:H114"/>
    <mergeCell ref="G116:H116"/>
    <mergeCell ref="E114:F114"/>
    <mergeCell ref="B125:F125"/>
    <mergeCell ref="G112:H112"/>
    <mergeCell ref="J112:K112"/>
    <mergeCell ref="E106:F106"/>
    <mergeCell ref="K113:O113"/>
    <mergeCell ref="H111:I111"/>
    <mergeCell ref="G106:H106"/>
    <mergeCell ref="H109:I109"/>
    <mergeCell ref="K111:O111"/>
    <mergeCell ref="K109:O109"/>
    <mergeCell ref="B96:E96"/>
    <mergeCell ref="A99:C99"/>
    <mergeCell ref="B89:E89"/>
    <mergeCell ref="B90:E90"/>
    <mergeCell ref="A132:O132"/>
    <mergeCell ref="A131:O131"/>
    <mergeCell ref="A110:C110"/>
    <mergeCell ref="A108:C108"/>
    <mergeCell ref="E112:F112"/>
    <mergeCell ref="E99:F99"/>
    <mergeCell ref="A124:C124"/>
    <mergeCell ref="A126:C126"/>
    <mergeCell ref="A122:C122"/>
    <mergeCell ref="A121:C121"/>
    <mergeCell ref="G126:H126"/>
    <mergeCell ref="G124:H124"/>
    <mergeCell ref="G121:H121"/>
    <mergeCell ref="H123:I123"/>
    <mergeCell ref="B123:F123"/>
    <mergeCell ref="E118:F118"/>
    <mergeCell ref="B117:F117"/>
    <mergeCell ref="J118:K118"/>
    <mergeCell ref="G118:H118"/>
    <mergeCell ref="J114:K114"/>
    <mergeCell ref="J116:K116"/>
    <mergeCell ref="N70:O70"/>
    <mergeCell ref="A70:C70"/>
    <mergeCell ref="A71:C71"/>
    <mergeCell ref="A72:C72"/>
    <mergeCell ref="A68:H68"/>
    <mergeCell ref="A66:H66"/>
    <mergeCell ref="A67:H67"/>
    <mergeCell ref="A64:H64"/>
    <mergeCell ref="A65:H65"/>
    <mergeCell ref="J68:L68"/>
    <mergeCell ref="J66:L66"/>
    <mergeCell ref="J67:L67"/>
    <mergeCell ref="J65:L65"/>
    <mergeCell ref="J64:L64"/>
    <mergeCell ref="A75:E75"/>
    <mergeCell ref="A74:E74"/>
    <mergeCell ref="G74:H74"/>
    <mergeCell ref="N71:O71"/>
    <mergeCell ref="N72:O72"/>
    <mergeCell ref="N60:O60"/>
    <mergeCell ref="A63:H63"/>
    <mergeCell ref="O90:P90"/>
    <mergeCell ref="O88:P88"/>
    <mergeCell ref="O87:Q87"/>
    <mergeCell ref="O89:P89"/>
    <mergeCell ref="J85:K85"/>
    <mergeCell ref="A50:H50"/>
    <mergeCell ref="A49:H49"/>
    <mergeCell ref="J53:K53"/>
    <mergeCell ref="J54:K54"/>
    <mergeCell ref="A148:O148"/>
    <mergeCell ref="A149:O149"/>
    <mergeCell ref="A150:O150"/>
    <mergeCell ref="A129:O129"/>
    <mergeCell ref="B127:F127"/>
    <mergeCell ref="A137:O137"/>
    <mergeCell ref="A138:O138"/>
    <mergeCell ref="E116:F116"/>
    <mergeCell ref="B115:F115"/>
    <mergeCell ref="B113:F113"/>
    <mergeCell ref="B94:E94"/>
    <mergeCell ref="B95:E95"/>
    <mergeCell ref="B92:E92"/>
    <mergeCell ref="B93:E93"/>
    <mergeCell ref="B97:E97"/>
    <mergeCell ref="B91:E91"/>
    <mergeCell ref="O91:P91"/>
    <mergeCell ref="O97:P97"/>
    <mergeCell ref="O93:P93"/>
    <mergeCell ref="O92:P92"/>
    <mergeCell ref="O96:P96"/>
    <mergeCell ref="O94:P94"/>
    <mergeCell ref="O95:P95"/>
    <mergeCell ref="J75:K75"/>
    <mergeCell ref="J74:K74"/>
    <mergeCell ref="J76:K76"/>
    <mergeCell ref="J79:K79"/>
    <mergeCell ref="J78:K78"/>
    <mergeCell ref="J77:K77"/>
    <mergeCell ref="J84:K84"/>
    <mergeCell ref="J83:K83"/>
    <mergeCell ref="R84:S84"/>
    <mergeCell ref="R85:S85"/>
    <mergeCell ref="Q81:S81"/>
    <mergeCell ref="R82:S82"/>
    <mergeCell ref="T67:V67"/>
    <mergeCell ref="T69:V69"/>
    <mergeCell ref="T70:V72"/>
    <mergeCell ref="T68:V68"/>
    <mergeCell ref="T64:V66"/>
    <mergeCell ref="J81:K81"/>
    <mergeCell ref="J82:K82"/>
    <mergeCell ref="U85:V85"/>
    <mergeCell ref="U84:V84"/>
    <mergeCell ref="U83:V83"/>
    <mergeCell ref="T81:V81"/>
    <mergeCell ref="U82:V82"/>
    <mergeCell ref="R83:S83"/>
    <mergeCell ref="J33:K33"/>
    <mergeCell ref="J32:K32"/>
    <mergeCell ref="J31:K31"/>
    <mergeCell ref="J45:K45"/>
    <mergeCell ref="J40:K40"/>
    <mergeCell ref="J39:K39"/>
    <mergeCell ref="J41:K41"/>
    <mergeCell ref="J35:K35"/>
    <mergeCell ref="J34:K34"/>
    <mergeCell ref="J38:K38"/>
    <mergeCell ref="T51:U51"/>
    <mergeCell ref="T50:U50"/>
    <mergeCell ref="T60:U60"/>
    <mergeCell ref="T58:U58"/>
    <mergeCell ref="Q60:R60"/>
    <mergeCell ref="J46:K46"/>
    <mergeCell ref="T52:U52"/>
    <mergeCell ref="T57:U57"/>
    <mergeCell ref="T46:U46"/>
    <mergeCell ref="T53:U53"/>
    <mergeCell ref="T47:U47"/>
    <mergeCell ref="T54:U54"/>
    <mergeCell ref="T40:U40"/>
    <mergeCell ref="T42:U42"/>
    <mergeCell ref="T39:U39"/>
    <mergeCell ref="T38:U38"/>
    <mergeCell ref="T49:U49"/>
    <mergeCell ref="T48:U48"/>
    <mergeCell ref="T31:U31"/>
    <mergeCell ref="T33:U33"/>
    <mergeCell ref="T32:U32"/>
    <mergeCell ref="T34:U34"/>
    <mergeCell ref="T43:U43"/>
    <mergeCell ref="T45:U45"/>
    <mergeCell ref="A134:O134"/>
    <mergeCell ref="P134:U134"/>
    <mergeCell ref="P132:U132"/>
    <mergeCell ref="P133:U133"/>
    <mergeCell ref="P129:U129"/>
    <mergeCell ref="A140:O140"/>
    <mergeCell ref="A139:O139"/>
    <mergeCell ref="A135:O135"/>
    <mergeCell ref="P135:U135"/>
    <mergeCell ref="P137:U137"/>
    <mergeCell ref="P136:U136"/>
    <mergeCell ref="P139:U139"/>
    <mergeCell ref="P138:U138"/>
    <mergeCell ref="A133:O133"/>
    <mergeCell ref="A141:O141"/>
    <mergeCell ref="A136:O136"/>
    <mergeCell ref="P131:U131"/>
    <mergeCell ref="P130:U130"/>
    <mergeCell ref="P140:U140"/>
    <mergeCell ref="P141:U141"/>
    <mergeCell ref="A146:O146"/>
    <mergeCell ref="P146:U146"/>
    <mergeCell ref="P149:U149"/>
    <mergeCell ref="P150:U150"/>
    <mergeCell ref="P148:U148"/>
    <mergeCell ref="P144:U144"/>
    <mergeCell ref="P143:U143"/>
    <mergeCell ref="A142:O142"/>
    <mergeCell ref="P142:U142"/>
    <mergeCell ref="A145:O145"/>
    <mergeCell ref="A147:O147"/>
    <mergeCell ref="A144:O144"/>
    <mergeCell ref="A143:O143"/>
    <mergeCell ref="P147:U147"/>
    <mergeCell ref="P145:U145"/>
    <mergeCell ref="G77:H77"/>
    <mergeCell ref="G76:H76"/>
    <mergeCell ref="A76:E76"/>
    <mergeCell ref="A77:E77"/>
    <mergeCell ref="G79:H79"/>
    <mergeCell ref="A79:F79"/>
    <mergeCell ref="A78:E78"/>
    <mergeCell ref="G78:H78"/>
    <mergeCell ref="G75:H75"/>
    <mergeCell ref="G99:H99"/>
    <mergeCell ref="G102:H102"/>
    <mergeCell ref="E102:F102"/>
    <mergeCell ref="E104:F104"/>
    <mergeCell ref="K115:O115"/>
    <mergeCell ref="K119:O119"/>
    <mergeCell ref="K117:O117"/>
    <mergeCell ref="B111:F111"/>
    <mergeCell ref="A112:C112"/>
    <mergeCell ref="A106:C106"/>
    <mergeCell ref="A100:C100"/>
    <mergeCell ref="G104:H104"/>
    <mergeCell ref="H105:I105"/>
    <mergeCell ref="A130:O130"/>
    <mergeCell ref="H127:I127"/>
    <mergeCell ref="A104:C104"/>
    <mergeCell ref="A102:C102"/>
    <mergeCell ref="A84:E84"/>
    <mergeCell ref="A85:E85"/>
    <mergeCell ref="A87:E87"/>
    <mergeCell ref="B88:E88"/>
    <mergeCell ref="A83:E83"/>
    <mergeCell ref="A81:E81"/>
    <mergeCell ref="A82:E82"/>
    <mergeCell ref="T55:U55"/>
    <mergeCell ref="T56:U56"/>
    <mergeCell ref="W56:AD56"/>
    <mergeCell ref="W55:AD55"/>
    <mergeCell ref="AF54:AG54"/>
    <mergeCell ref="W54:AD54"/>
    <mergeCell ref="J55:K55"/>
    <mergeCell ref="A57:H57"/>
    <mergeCell ref="J57:K57"/>
    <mergeCell ref="J56:K56"/>
    <mergeCell ref="A56:H56"/>
    <mergeCell ref="AF55:AG55"/>
    <mergeCell ref="W57:AD57"/>
    <mergeCell ref="W63:AD63"/>
    <mergeCell ref="W62:AD62"/>
    <mergeCell ref="W59:AD59"/>
    <mergeCell ref="W61:AD61"/>
    <mergeCell ref="W60:AD60"/>
    <mergeCell ref="H60:L60"/>
    <mergeCell ref="C60:E60"/>
    <mergeCell ref="F60:G60"/>
    <mergeCell ref="A60:B60"/>
    <mergeCell ref="AF62:AG62"/>
    <mergeCell ref="AF63:AG63"/>
    <mergeCell ref="AF59:AG59"/>
    <mergeCell ref="AF56:AG56"/>
    <mergeCell ref="AF57:AG57"/>
    <mergeCell ref="W58:AD58"/>
    <mergeCell ref="W52:X53"/>
    <mergeCell ref="Y52:Z53"/>
    <mergeCell ref="AA52:AB53"/>
    <mergeCell ref="T44:U44"/>
    <mergeCell ref="T41:U41"/>
    <mergeCell ref="J44:K44"/>
    <mergeCell ref="J43:K43"/>
    <mergeCell ref="J42:K42"/>
    <mergeCell ref="A45:H45"/>
    <mergeCell ref="J49:K49"/>
    <mergeCell ref="J50:K50"/>
    <mergeCell ref="A43:H43"/>
    <mergeCell ref="A44:H44"/>
    <mergeCell ref="A51:H51"/>
    <mergeCell ref="A58:H58"/>
    <mergeCell ref="J58:K58"/>
    <mergeCell ref="J63:K63"/>
    <mergeCell ref="T63:V63"/>
    <mergeCell ref="AD46:AE46"/>
    <mergeCell ref="AD48:AE48"/>
    <mergeCell ref="AD44:AE44"/>
    <mergeCell ref="AD47:AE47"/>
    <mergeCell ref="AF60:AG60"/>
    <mergeCell ref="AF61:AG61"/>
    <mergeCell ref="AC52:AD53"/>
    <mergeCell ref="AD51:AE51"/>
    <mergeCell ref="AD50:AE50"/>
    <mergeCell ref="AF58:AG58"/>
    <mergeCell ref="AD45:AE45"/>
    <mergeCell ref="AD49:AE49"/>
    <mergeCell ref="W12:Y12"/>
    <mergeCell ref="W11:Y11"/>
    <mergeCell ref="AB8:AC8"/>
    <mergeCell ref="AB9:AC9"/>
    <mergeCell ref="Z8:AA8"/>
    <mergeCell ref="Z7:AA7"/>
    <mergeCell ref="Z9:AA9"/>
    <mergeCell ref="W9:Y9"/>
    <mergeCell ref="W8:Y8"/>
    <mergeCell ref="W7:Y7"/>
    <mergeCell ref="W6:AE6"/>
    <mergeCell ref="AB11:AC11"/>
    <mergeCell ref="Z11:AA11"/>
    <mergeCell ref="T10:U10"/>
    <mergeCell ref="T9:U9"/>
    <mergeCell ref="Z10:AA10"/>
    <mergeCell ref="AB10:AC10"/>
    <mergeCell ref="W10:Y10"/>
    <mergeCell ref="Z12:AA12"/>
    <mergeCell ref="AB12:AC12"/>
    <mergeCell ref="E8:F8"/>
    <mergeCell ref="G8:H8"/>
    <mergeCell ref="G9:H9"/>
    <mergeCell ref="G6:H7"/>
    <mergeCell ref="G5:H5"/>
    <mergeCell ref="F2:G2"/>
    <mergeCell ref="G10:H11"/>
    <mergeCell ref="E6:F7"/>
    <mergeCell ref="P2:R2"/>
    <mergeCell ref="N2:O2"/>
    <mergeCell ref="T2:U2"/>
    <mergeCell ref="T1:U1"/>
    <mergeCell ref="B3:U3"/>
    <mergeCell ref="B2:D2"/>
    <mergeCell ref="M1:P1"/>
    <mergeCell ref="Q1:R1"/>
    <mergeCell ref="C1:H1"/>
    <mergeCell ref="E5:F5"/>
    <mergeCell ref="E9:F9"/>
    <mergeCell ref="C10:D11"/>
    <mergeCell ref="C9:D9"/>
    <mergeCell ref="C8:D8"/>
    <mergeCell ref="C6:D7"/>
    <mergeCell ref="C5:D5"/>
    <mergeCell ref="T7:U7"/>
    <mergeCell ref="T6:U6"/>
    <mergeCell ref="J6:R6"/>
    <mergeCell ref="J7:R7"/>
    <mergeCell ref="J9:R9"/>
    <mergeCell ref="J10:R10"/>
    <mergeCell ref="E10:F11"/>
    <mergeCell ref="J11:R11"/>
    <mergeCell ref="J12:R12"/>
    <mergeCell ref="T12:U12"/>
    <mergeCell ref="J8:R8"/>
    <mergeCell ref="T8:U8"/>
    <mergeCell ref="J13:U13"/>
    <mergeCell ref="T11:U11"/>
    <mergeCell ref="J26:K26"/>
    <mergeCell ref="J30:K30"/>
    <mergeCell ref="J27:K28"/>
    <mergeCell ref="J21:K22"/>
    <mergeCell ref="J23:K23"/>
    <mergeCell ref="L19:L28"/>
    <mergeCell ref="J24:K25"/>
    <mergeCell ref="J47:K47"/>
    <mergeCell ref="J48:K48"/>
    <mergeCell ref="J20:K20"/>
    <mergeCell ref="I6:I28"/>
    <mergeCell ref="I1:K1"/>
    <mergeCell ref="J2:K2"/>
    <mergeCell ref="J37:K37"/>
    <mergeCell ref="J36:K36"/>
    <mergeCell ref="A31:H31"/>
    <mergeCell ref="A30:H30"/>
    <mergeCell ref="G17:H17"/>
    <mergeCell ref="G18:H18"/>
    <mergeCell ref="A18:B18"/>
    <mergeCell ref="A17:B17"/>
    <mergeCell ref="E24:F24"/>
    <mergeCell ref="G27:H27"/>
    <mergeCell ref="G26:H26"/>
    <mergeCell ref="G25:H25"/>
    <mergeCell ref="G24:H24"/>
    <mergeCell ref="A23:D23"/>
    <mergeCell ref="A25:C25"/>
    <mergeCell ref="A24:C24"/>
    <mergeCell ref="G23:H23"/>
    <mergeCell ref="G28:H28"/>
    <mergeCell ref="E14:F14"/>
    <mergeCell ref="E17:F17"/>
    <mergeCell ref="A32:H32"/>
    <mergeCell ref="E12:F12"/>
    <mergeCell ref="A20:B20"/>
    <mergeCell ref="G12:H12"/>
    <mergeCell ref="A21:B21"/>
    <mergeCell ref="E13:F13"/>
    <mergeCell ref="C14:D14"/>
    <mergeCell ref="E23:F23"/>
    <mergeCell ref="A14:B14"/>
    <mergeCell ref="A16:B16"/>
    <mergeCell ref="A15:B15"/>
    <mergeCell ref="E26:F26"/>
    <mergeCell ref="A26:C26"/>
    <mergeCell ref="C15:D15"/>
    <mergeCell ref="C17:D18"/>
    <mergeCell ref="E25:F25"/>
    <mergeCell ref="E28:F28"/>
    <mergeCell ref="E27:F27"/>
    <mergeCell ref="A27:C27"/>
    <mergeCell ref="A28:C28"/>
    <mergeCell ref="E15:F15"/>
    <mergeCell ref="E18:F18"/>
    <mergeCell ref="C12:D12"/>
    <mergeCell ref="A12:B12"/>
    <mergeCell ref="A46:H46"/>
    <mergeCell ref="A48:H48"/>
    <mergeCell ref="A47:H47"/>
    <mergeCell ref="J52:K52"/>
    <mergeCell ref="J51:K51"/>
    <mergeCell ref="A52:H52"/>
    <mergeCell ref="A53:H53"/>
    <mergeCell ref="A54:H54"/>
    <mergeCell ref="A55:H55"/>
    <mergeCell ref="A6:B7"/>
    <mergeCell ref="A5:B5"/>
    <mergeCell ref="A1:B1"/>
    <mergeCell ref="A10:B11"/>
    <mergeCell ref="A9:B9"/>
    <mergeCell ref="A8:B8"/>
    <mergeCell ref="C16:D16"/>
    <mergeCell ref="E16:H16"/>
    <mergeCell ref="A35:H35"/>
    <mergeCell ref="A36:H36"/>
    <mergeCell ref="A41:H41"/>
    <mergeCell ref="A40:H40"/>
    <mergeCell ref="A39:H39"/>
    <mergeCell ref="A38:H38"/>
    <mergeCell ref="A42:H42"/>
    <mergeCell ref="A33:H33"/>
    <mergeCell ref="A34:H34"/>
    <mergeCell ref="A37:H37"/>
    <mergeCell ref="W36:AB36"/>
    <mergeCell ref="T35:U35"/>
    <mergeCell ref="T26:U26"/>
    <mergeCell ref="W26:X26"/>
    <mergeCell ref="Y26:Z26"/>
    <mergeCell ref="AA26:AB26"/>
    <mergeCell ref="Y38:AB38"/>
    <mergeCell ref="W38:X38"/>
    <mergeCell ref="Y33:Z34"/>
    <mergeCell ref="W33:X34"/>
    <mergeCell ref="W30:X31"/>
    <mergeCell ref="W29:X29"/>
    <mergeCell ref="Y30:Z31"/>
    <mergeCell ref="AA29:AB29"/>
    <mergeCell ref="AA30:AB31"/>
    <mergeCell ref="Y29:Z29"/>
    <mergeCell ref="AA27:AB28"/>
    <mergeCell ref="Y27:Z28"/>
    <mergeCell ref="T27:U27"/>
    <mergeCell ref="T28:U28"/>
    <mergeCell ref="AC32:AD32"/>
    <mergeCell ref="Y37:AB37"/>
    <mergeCell ref="W37:X37"/>
    <mergeCell ref="W32:X32"/>
    <mergeCell ref="T30:U30"/>
    <mergeCell ref="W27:X28"/>
    <mergeCell ref="T14:U14"/>
    <mergeCell ref="T17:U17"/>
    <mergeCell ref="T15:U15"/>
    <mergeCell ref="T16:U16"/>
    <mergeCell ref="N23:R23"/>
    <mergeCell ref="T23:U23"/>
    <mergeCell ref="K14:R14"/>
    <mergeCell ref="M19:U19"/>
    <mergeCell ref="M20:U20"/>
    <mergeCell ref="T21:U21"/>
    <mergeCell ref="N21:R21"/>
    <mergeCell ref="N24:R24"/>
    <mergeCell ref="T18:U18"/>
    <mergeCell ref="T24:U24"/>
    <mergeCell ref="AB22:AB23"/>
    <mergeCell ref="AA20:AE20"/>
    <mergeCell ref="AC33:AD34"/>
    <mergeCell ref="AA33:AB34"/>
    <mergeCell ref="AA22:AA23"/>
    <mergeCell ref="AB16:AB17"/>
    <mergeCell ref="AC16:AC17"/>
    <mergeCell ref="AD15:AE17"/>
    <mergeCell ref="AB14:AE14"/>
    <mergeCell ref="J18:R18"/>
    <mergeCell ref="J17:R17"/>
    <mergeCell ref="X17:Y17"/>
    <mergeCell ref="X18:Y18"/>
    <mergeCell ref="Z17:AA17"/>
    <mergeCell ref="Z18:AA18"/>
    <mergeCell ref="N25:R25"/>
    <mergeCell ref="T25:U25"/>
    <mergeCell ref="W25:AD25"/>
    <mergeCell ref="W22:W23"/>
    <mergeCell ref="X22:X23"/>
    <mergeCell ref="W20:Z20"/>
    <mergeCell ref="W24:X24"/>
    <mergeCell ref="Y21:Z23"/>
    <mergeCell ref="M26:R26"/>
    <mergeCell ref="M27:R27"/>
    <mergeCell ref="M28:R28"/>
    <mergeCell ref="T37:U37"/>
    <mergeCell ref="T36:U36"/>
    <mergeCell ref="Y32:Z32"/>
    <mergeCell ref="AA32:AB32"/>
    <mergeCell ref="J15:R15"/>
    <mergeCell ref="J16:R16"/>
    <mergeCell ref="Z16:AA16"/>
    <mergeCell ref="X16:Y16"/>
    <mergeCell ref="X15:Y15"/>
    <mergeCell ref="W14:AA14"/>
    <mergeCell ref="Z15:AA15"/>
    <mergeCell ref="AC21:AD23"/>
    <mergeCell ref="AE22:AE2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0" max="10" width="7.88"/>
    <col customWidth="1" min="11" max="11" width="6.5"/>
    <col customWidth="1" min="12" max="12" width="5.38"/>
    <col customWidth="1" min="13" max="13" width="6.88"/>
    <col customWidth="1" min="14" max="14" width="7.13"/>
    <col customWidth="1" min="15" max="15" width="6.38"/>
  </cols>
  <sheetData>
    <row r="2">
      <c r="B2" s="2" t="s">
        <v>1</v>
      </c>
      <c r="C2" s="3"/>
      <c r="D2" s="3"/>
      <c r="E2" s="3"/>
      <c r="F2" s="3"/>
      <c r="G2" s="3"/>
      <c r="H2" s="5"/>
    </row>
    <row r="3">
      <c r="B3" s="7" t="s">
        <v>10</v>
      </c>
      <c r="C3" s="9" t="s">
        <v>13</v>
      </c>
      <c r="D3" s="10"/>
      <c r="E3" s="10"/>
      <c r="F3" s="10"/>
      <c r="G3" s="10"/>
      <c r="H3" s="11"/>
    </row>
    <row r="4" ht="56.25" customHeight="1">
      <c r="B4" s="12" t="s">
        <v>15</v>
      </c>
      <c r="C4" s="13" t="s">
        <v>17</v>
      </c>
      <c r="D4" s="10"/>
      <c r="E4" s="10"/>
      <c r="F4" s="10"/>
      <c r="G4" s="10"/>
      <c r="H4" s="11"/>
    </row>
    <row r="5">
      <c r="B5" s="14" t="s">
        <v>19</v>
      </c>
      <c r="C5" s="15" t="s">
        <v>22</v>
      </c>
      <c r="D5" s="17"/>
      <c r="E5" s="17"/>
      <c r="F5" s="17"/>
      <c r="G5" s="17"/>
      <c r="H5" s="19"/>
    </row>
    <row r="6">
      <c r="B6" s="21" t="s">
        <v>29</v>
      </c>
      <c r="C6" s="23">
        <v>4.0</v>
      </c>
      <c r="D6" s="25"/>
      <c r="E6" s="25"/>
      <c r="F6" s="25"/>
      <c r="G6" s="25"/>
      <c r="H6" s="27"/>
    </row>
    <row r="7">
      <c r="B7" s="7" t="s">
        <v>10</v>
      </c>
      <c r="C7" s="9" t="s">
        <v>41</v>
      </c>
      <c r="D7" s="10"/>
      <c r="E7" s="10"/>
      <c r="F7" s="10"/>
      <c r="G7" s="10"/>
      <c r="H7" s="11"/>
    </row>
    <row r="8">
      <c r="B8" s="12" t="s">
        <v>15</v>
      </c>
      <c r="C8" s="13" t="s">
        <v>43</v>
      </c>
      <c r="D8" s="10"/>
      <c r="E8" s="10"/>
      <c r="F8" s="10"/>
      <c r="G8" s="10"/>
      <c r="H8" s="11"/>
    </row>
    <row r="9">
      <c r="B9" s="14" t="s">
        <v>19</v>
      </c>
      <c r="C9" s="15" t="s">
        <v>45</v>
      </c>
      <c r="D9" s="17"/>
      <c r="E9" s="17"/>
      <c r="F9" s="17"/>
      <c r="G9" s="17"/>
      <c r="H9" s="19"/>
    </row>
    <row r="10">
      <c r="B10" s="21" t="s">
        <v>29</v>
      </c>
      <c r="C10" s="23">
        <f>roundup(50*0.2)</f>
        <v>10</v>
      </c>
      <c r="D10" s="25"/>
      <c r="E10" s="25"/>
      <c r="F10" s="25"/>
      <c r="G10" s="25"/>
      <c r="H10" s="27"/>
    </row>
    <row r="11">
      <c r="B11" s="7" t="s">
        <v>10</v>
      </c>
      <c r="C11" s="9" t="s">
        <v>50</v>
      </c>
      <c r="D11" s="10"/>
      <c r="E11" s="10"/>
      <c r="F11" s="10"/>
      <c r="G11" s="10"/>
      <c r="H11" s="11"/>
    </row>
    <row r="12">
      <c r="B12" s="12" t="s">
        <v>15</v>
      </c>
      <c r="C12" s="13" t="s">
        <v>52</v>
      </c>
      <c r="D12" s="10"/>
      <c r="E12" s="10"/>
      <c r="F12" s="10"/>
      <c r="G12" s="10"/>
      <c r="H12" s="11"/>
      <c r="J12" s="34" t="s">
        <v>54</v>
      </c>
    </row>
    <row r="13">
      <c r="B13" s="14" t="s">
        <v>19</v>
      </c>
      <c r="C13" s="15" t="s">
        <v>56</v>
      </c>
      <c r="D13" s="17"/>
      <c r="E13" s="17"/>
      <c r="F13" s="17"/>
      <c r="G13" s="17"/>
      <c r="H13" s="19"/>
      <c r="J13" s="34" t="s">
        <v>57</v>
      </c>
    </row>
    <row r="14">
      <c r="B14" s="21" t="s">
        <v>29</v>
      </c>
      <c r="C14" s="23">
        <v>4.0</v>
      </c>
      <c r="D14" s="25"/>
      <c r="E14" s="25"/>
      <c r="F14" s="25"/>
      <c r="G14" s="25"/>
      <c r="H14" s="27"/>
      <c r="J14" s="34" t="s">
        <v>59</v>
      </c>
    </row>
    <row r="15">
      <c r="B15" s="7" t="s">
        <v>10</v>
      </c>
      <c r="C15" s="9"/>
      <c r="D15" s="10"/>
      <c r="E15" s="10"/>
      <c r="F15" s="10"/>
      <c r="G15" s="10"/>
      <c r="H15" s="11"/>
      <c r="J15" s="34" t="s">
        <v>61</v>
      </c>
    </row>
    <row r="16" ht="33.75" customHeight="1">
      <c r="B16" s="12" t="s">
        <v>15</v>
      </c>
      <c r="C16" s="13"/>
      <c r="D16" s="10"/>
      <c r="E16" s="10"/>
      <c r="F16" s="10"/>
      <c r="G16" s="10"/>
      <c r="H16" s="11"/>
      <c r="J16" s="34" t="s">
        <v>63</v>
      </c>
    </row>
    <row r="17">
      <c r="B17" s="14" t="s">
        <v>19</v>
      </c>
      <c r="C17" s="15"/>
      <c r="D17" s="17"/>
      <c r="E17" s="17"/>
      <c r="F17" s="17"/>
      <c r="G17" s="17"/>
      <c r="H17" s="19"/>
      <c r="J17" s="34" t="s">
        <v>65</v>
      </c>
    </row>
    <row r="18">
      <c r="B18" s="21" t="s">
        <v>29</v>
      </c>
      <c r="C18" s="23"/>
      <c r="D18" s="25"/>
      <c r="E18" s="25"/>
      <c r="F18" s="25"/>
      <c r="G18" s="25"/>
      <c r="H18" s="27"/>
      <c r="J18" s="34" t="s">
        <v>66</v>
      </c>
    </row>
    <row r="19">
      <c r="B19" s="7" t="s">
        <v>10</v>
      </c>
      <c r="C19" s="9"/>
      <c r="D19" s="10"/>
      <c r="E19" s="10"/>
      <c r="F19" s="10"/>
      <c r="G19" s="10"/>
      <c r="H19" s="11"/>
      <c r="J19" s="34" t="s">
        <v>67</v>
      </c>
    </row>
    <row r="20">
      <c r="B20" s="12" t="s">
        <v>15</v>
      </c>
      <c r="C20" s="13"/>
      <c r="D20" s="10"/>
      <c r="E20" s="10"/>
      <c r="F20" s="10"/>
      <c r="G20" s="10"/>
      <c r="H20" s="11"/>
      <c r="J20" s="34" t="s">
        <v>68</v>
      </c>
    </row>
    <row r="21">
      <c r="B21" s="14" t="s">
        <v>19</v>
      </c>
      <c r="C21" s="15"/>
      <c r="D21" s="17"/>
      <c r="E21" s="17"/>
      <c r="F21" s="17"/>
      <c r="G21" s="17"/>
      <c r="H21" s="19"/>
    </row>
    <row r="22">
      <c r="B22" s="21" t="s">
        <v>29</v>
      </c>
      <c r="C22" s="23"/>
      <c r="D22" s="25"/>
      <c r="E22" s="25"/>
      <c r="F22" s="25"/>
      <c r="G22" s="25"/>
      <c r="H22" s="27"/>
      <c r="J22" s="43" t="s">
        <v>70</v>
      </c>
      <c r="K22" s="44"/>
      <c r="L22" s="44"/>
      <c r="M22" s="44"/>
      <c r="N22" s="44"/>
      <c r="O22" s="45"/>
    </row>
    <row r="23">
      <c r="J23" s="46" t="s">
        <v>74</v>
      </c>
      <c r="K23" s="48" t="s">
        <v>75</v>
      </c>
      <c r="L23" s="49"/>
      <c r="M23" s="49"/>
      <c r="N23" s="49"/>
      <c r="O23" s="51"/>
    </row>
    <row r="24" ht="15.75" customHeight="1">
      <c r="B24" s="7"/>
      <c r="C24" s="9"/>
      <c r="D24" s="10"/>
      <c r="E24" s="10"/>
      <c r="F24" s="10"/>
      <c r="G24" s="10"/>
      <c r="H24" s="11"/>
      <c r="J24" s="52"/>
      <c r="K24" s="54" t="s">
        <v>80</v>
      </c>
      <c r="L24" s="54" t="s">
        <v>81</v>
      </c>
      <c r="M24" s="54" t="s">
        <v>82</v>
      </c>
      <c r="N24" s="54" t="s">
        <v>83</v>
      </c>
      <c r="O24" s="55" t="s">
        <v>84</v>
      </c>
    </row>
    <row r="25">
      <c r="B25" s="12"/>
      <c r="C25" s="13"/>
      <c r="D25" s="10"/>
      <c r="E25" s="10"/>
      <c r="F25" s="10"/>
      <c r="G25" s="10"/>
      <c r="H25" s="11"/>
      <c r="J25" s="57" t="s">
        <v>86</v>
      </c>
      <c r="K25" s="59">
        <v>2.0</v>
      </c>
      <c r="L25" s="59"/>
      <c r="M25" s="61"/>
      <c r="N25" s="61"/>
      <c r="O25" s="62"/>
    </row>
    <row r="26">
      <c r="B26" s="14"/>
      <c r="C26" s="15" t="s">
        <v>94</v>
      </c>
      <c r="D26" s="17"/>
      <c r="E26" s="17"/>
      <c r="F26" s="17"/>
      <c r="G26" s="17"/>
      <c r="H26" s="19"/>
      <c r="J26" s="64" t="s">
        <v>95</v>
      </c>
      <c r="K26" s="65">
        <v>2.0</v>
      </c>
      <c r="L26" s="67">
        <v>1.0</v>
      </c>
      <c r="M26" s="68"/>
      <c r="N26" s="68"/>
      <c r="O26" s="70"/>
    </row>
    <row r="27">
      <c r="B27" s="21"/>
      <c r="C27" s="23">
        <f>roundup(10*1.75*0.2)</f>
        <v>4</v>
      </c>
      <c r="D27" s="25"/>
      <c r="E27" s="25"/>
      <c r="F27" s="25"/>
      <c r="G27" s="25"/>
      <c r="H27" s="27"/>
      <c r="J27" s="57" t="s">
        <v>101</v>
      </c>
      <c r="K27" s="59">
        <v>2.0</v>
      </c>
      <c r="L27" s="72">
        <v>2.0</v>
      </c>
      <c r="M27" s="61"/>
      <c r="N27" s="61"/>
      <c r="O27" s="62"/>
    </row>
    <row r="28">
      <c r="B28" s="7"/>
      <c r="C28" s="9"/>
      <c r="D28" s="10"/>
      <c r="E28" s="10"/>
      <c r="F28" s="10"/>
      <c r="G28" s="10"/>
      <c r="H28" s="11"/>
      <c r="J28" s="64" t="s">
        <v>102</v>
      </c>
      <c r="K28" s="65">
        <v>2.0</v>
      </c>
      <c r="L28" s="67">
        <v>3.0</v>
      </c>
      <c r="M28" s="67">
        <v>1.0</v>
      </c>
      <c r="N28" s="68"/>
      <c r="O28" s="70"/>
    </row>
    <row r="29">
      <c r="B29" s="12"/>
      <c r="C29" s="13"/>
      <c r="D29" s="10"/>
      <c r="E29" s="10"/>
      <c r="F29" s="10"/>
      <c r="G29" s="10"/>
      <c r="H29" s="11"/>
      <c r="J29" s="57" t="s">
        <v>103</v>
      </c>
      <c r="K29" s="59">
        <v>2.0</v>
      </c>
      <c r="L29" s="72">
        <v>4.0</v>
      </c>
      <c r="M29" s="59">
        <v>1.0</v>
      </c>
      <c r="N29" s="61"/>
      <c r="O29" s="62"/>
    </row>
    <row r="30">
      <c r="B30" s="14"/>
      <c r="C30" s="15" t="s">
        <v>104</v>
      </c>
      <c r="D30" s="17"/>
      <c r="E30" s="17"/>
      <c r="F30" s="17"/>
      <c r="G30" s="17"/>
      <c r="H30" s="19"/>
      <c r="J30" s="64" t="s">
        <v>106</v>
      </c>
      <c r="K30" s="65">
        <v>2.0</v>
      </c>
      <c r="L30" s="65">
        <v>4.0</v>
      </c>
      <c r="M30" s="65">
        <v>1.0</v>
      </c>
      <c r="N30" s="67">
        <v>1.0</v>
      </c>
      <c r="O30" s="70"/>
    </row>
    <row r="31">
      <c r="B31" s="21"/>
      <c r="C31" s="76">
        <f>ROUNDUP(30*0.2)</f>
        <v>6</v>
      </c>
      <c r="D31" s="25"/>
      <c r="E31" s="25"/>
      <c r="F31" s="25"/>
      <c r="G31" s="25"/>
      <c r="H31" s="27"/>
      <c r="J31" s="57" t="s">
        <v>108</v>
      </c>
      <c r="K31" s="59">
        <v>2.0</v>
      </c>
      <c r="L31" s="59">
        <v>4.0</v>
      </c>
      <c r="M31" s="72">
        <v>2.0</v>
      </c>
      <c r="N31" s="59">
        <v>1.0</v>
      </c>
      <c r="O31" s="62"/>
    </row>
    <row r="32">
      <c r="B32" s="7"/>
      <c r="C32" s="9"/>
      <c r="D32" s="10"/>
      <c r="E32" s="10"/>
      <c r="F32" s="10"/>
      <c r="G32" s="10"/>
      <c r="H32" s="11"/>
      <c r="J32" s="64" t="s">
        <v>109</v>
      </c>
      <c r="K32" s="65">
        <v>2.0</v>
      </c>
      <c r="L32" s="65">
        <v>4.0</v>
      </c>
      <c r="M32" s="65">
        <v>2.0</v>
      </c>
      <c r="N32" s="65">
        <v>1.0</v>
      </c>
      <c r="O32" s="79">
        <v>1.0</v>
      </c>
    </row>
    <row r="33">
      <c r="B33" s="12"/>
      <c r="C33" s="13"/>
      <c r="D33" s="10"/>
      <c r="E33" s="10"/>
      <c r="F33" s="10"/>
      <c r="G33" s="10"/>
      <c r="H33" s="11"/>
      <c r="J33" s="82" t="s">
        <v>112</v>
      </c>
      <c r="K33" s="84">
        <v>2.0</v>
      </c>
      <c r="L33" s="84">
        <v>4.0</v>
      </c>
      <c r="M33" s="86">
        <v>3.0</v>
      </c>
      <c r="N33" s="84">
        <v>1.0</v>
      </c>
      <c r="O33" s="88">
        <v>1.0</v>
      </c>
    </row>
    <row r="34">
      <c r="B34" s="14"/>
      <c r="C34" s="15" t="s">
        <v>115</v>
      </c>
      <c r="D34" s="17"/>
      <c r="E34" s="17"/>
      <c r="F34" s="17"/>
      <c r="G34" s="17"/>
      <c r="H34" s="19"/>
    </row>
    <row r="35">
      <c r="B35" s="21"/>
      <c r="C35" s="76">
        <f>roundup(15*1.6*0.2)</f>
        <v>5</v>
      </c>
      <c r="D35" s="25"/>
      <c r="E35" s="25"/>
      <c r="F35" s="25"/>
      <c r="G35" s="25"/>
      <c r="H35" s="27"/>
    </row>
    <row r="36">
      <c r="B36" s="7"/>
      <c r="C36" s="9"/>
      <c r="D36" s="10"/>
      <c r="E36" s="10"/>
      <c r="F36" s="10"/>
      <c r="G36" s="10"/>
      <c r="H36" s="11"/>
    </row>
    <row r="37">
      <c r="B37" s="12"/>
      <c r="C37" s="13"/>
      <c r="D37" s="10"/>
      <c r="E37" s="10"/>
      <c r="F37" s="10"/>
      <c r="G37" s="10"/>
      <c r="H37" s="11"/>
    </row>
    <row r="38">
      <c r="B38" s="14"/>
      <c r="C38" s="15"/>
      <c r="D38" s="17"/>
      <c r="E38" s="17"/>
      <c r="F38" s="17"/>
      <c r="G38" s="17"/>
      <c r="H38" s="19"/>
    </row>
    <row r="39">
      <c r="B39" s="21"/>
      <c r="C39" s="76"/>
      <c r="D39" s="25"/>
      <c r="E39" s="25"/>
      <c r="F39" s="25"/>
      <c r="G39" s="25"/>
      <c r="H39" s="27"/>
    </row>
    <row r="41">
      <c r="B41" s="7" t="s">
        <v>10</v>
      </c>
      <c r="C41" s="9" t="s">
        <v>118</v>
      </c>
      <c r="D41" s="10"/>
      <c r="E41" s="10"/>
      <c r="F41" s="10"/>
      <c r="G41" s="10"/>
      <c r="H41" s="11"/>
    </row>
    <row r="42">
      <c r="B42" s="12" t="s">
        <v>15</v>
      </c>
      <c r="C42" s="13" t="s">
        <v>120</v>
      </c>
      <c r="D42" s="10"/>
      <c r="E42" s="10"/>
      <c r="F42" s="10"/>
      <c r="G42" s="10"/>
      <c r="H42" s="11"/>
    </row>
    <row r="43">
      <c r="B43" s="14" t="s">
        <v>19</v>
      </c>
      <c r="C43" s="15" t="s">
        <v>122</v>
      </c>
      <c r="D43" s="17"/>
      <c r="E43" s="17"/>
      <c r="F43" s="17"/>
      <c r="G43" s="17"/>
      <c r="H43" s="19"/>
    </row>
    <row r="44">
      <c r="B44" s="21" t="s">
        <v>29</v>
      </c>
      <c r="C44" s="76">
        <f>roundup(30*2.75*0.2)</f>
        <v>17</v>
      </c>
      <c r="D44" s="25"/>
      <c r="E44" s="25"/>
      <c r="F44" s="25"/>
      <c r="G44" s="25"/>
      <c r="H44" s="27"/>
    </row>
  </sheetData>
  <mergeCells count="44">
    <mergeCell ref="C19:H19"/>
    <mergeCell ref="C20:H20"/>
    <mergeCell ref="C25:H25"/>
    <mergeCell ref="C24:H24"/>
    <mergeCell ref="C14:H14"/>
    <mergeCell ref="C13:H13"/>
    <mergeCell ref="C26:H26"/>
    <mergeCell ref="C12:H12"/>
    <mergeCell ref="C27:H27"/>
    <mergeCell ref="C18:H18"/>
    <mergeCell ref="C17:H17"/>
    <mergeCell ref="C15:H15"/>
    <mergeCell ref="C16:H16"/>
    <mergeCell ref="C36:H36"/>
    <mergeCell ref="C37:H37"/>
    <mergeCell ref="C43:H43"/>
    <mergeCell ref="C44:H44"/>
    <mergeCell ref="C39:H39"/>
    <mergeCell ref="C38:H38"/>
    <mergeCell ref="C41:H41"/>
    <mergeCell ref="C42:H42"/>
    <mergeCell ref="C30:H30"/>
    <mergeCell ref="C29:H29"/>
    <mergeCell ref="C28:H28"/>
    <mergeCell ref="C31:H31"/>
    <mergeCell ref="C32:H32"/>
    <mergeCell ref="C33:H33"/>
    <mergeCell ref="C34:H34"/>
    <mergeCell ref="C35:H35"/>
    <mergeCell ref="C6:H6"/>
    <mergeCell ref="C5:H5"/>
    <mergeCell ref="C11:H11"/>
    <mergeCell ref="C7:H7"/>
    <mergeCell ref="C10:H10"/>
    <mergeCell ref="C9:H9"/>
    <mergeCell ref="C8:H8"/>
    <mergeCell ref="C3:H3"/>
    <mergeCell ref="B2:H2"/>
    <mergeCell ref="C4:H4"/>
    <mergeCell ref="C21:H21"/>
    <mergeCell ref="C22:H22"/>
    <mergeCell ref="J22:O22"/>
    <mergeCell ref="K23:O23"/>
    <mergeCell ref="J23:J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6.25"/>
    <col customWidth="1" min="2" max="26" width="7.63"/>
  </cols>
  <sheetData>
    <row r="1" ht="16.5" customHeight="1">
      <c r="A1" s="1" t="s">
        <v>0</v>
      </c>
      <c r="B1" s="1" t="s">
        <v>2</v>
      </c>
      <c r="C1" s="1" t="s">
        <v>3</v>
      </c>
      <c r="F1" s="4" t="s">
        <v>4</v>
      </c>
      <c r="G1" s="4" t="s">
        <v>5</v>
      </c>
      <c r="H1" s="4" t="s">
        <v>6</v>
      </c>
      <c r="I1" s="4" t="s">
        <v>7</v>
      </c>
      <c r="J1" s="4" t="s">
        <v>8</v>
      </c>
      <c r="K1" s="6" t="s">
        <v>9</v>
      </c>
    </row>
    <row r="2" ht="16.5" customHeight="1">
      <c r="A2" s="1">
        <v>1.0</v>
      </c>
      <c r="B2" s="1" t="s">
        <v>11</v>
      </c>
      <c r="C2" s="1" t="s">
        <v>12</v>
      </c>
      <c r="F2" s="4">
        <v>-3.0</v>
      </c>
      <c r="J2" s="4">
        <v>1.0</v>
      </c>
      <c r="K2" s="8">
        <f t="shared" ref="K2:K105" si="1">J2*3</f>
        <v>3</v>
      </c>
    </row>
    <row r="3" ht="16.5" customHeight="1">
      <c r="A3" s="1">
        <v>2.0</v>
      </c>
      <c r="B3" s="1" t="s">
        <v>11</v>
      </c>
      <c r="C3" s="1" t="s">
        <v>12</v>
      </c>
      <c r="F3" s="4">
        <f t="shared" ref="F3:F105" si="2">F2+1</f>
        <v>-2</v>
      </c>
      <c r="I3" s="4">
        <v>1.0</v>
      </c>
      <c r="J3" s="4">
        <v>2.0</v>
      </c>
      <c r="K3" s="8">
        <f t="shared" si="1"/>
        <v>6</v>
      </c>
    </row>
    <row r="4" ht="16.5" customHeight="1">
      <c r="A4" s="1">
        <v>3.0</v>
      </c>
      <c r="B4" s="1" t="s">
        <v>12</v>
      </c>
      <c r="C4" s="1" t="s">
        <v>14</v>
      </c>
      <c r="F4" s="4">
        <f t="shared" si="2"/>
        <v>-1</v>
      </c>
      <c r="H4" s="4">
        <v>1.0</v>
      </c>
      <c r="I4" s="4">
        <v>2.0</v>
      </c>
      <c r="J4" s="4">
        <v>4.0</v>
      </c>
      <c r="K4" s="8">
        <f t="shared" si="1"/>
        <v>12</v>
      </c>
    </row>
    <row r="5" ht="16.5" customHeight="1">
      <c r="A5" s="1">
        <v>4.0</v>
      </c>
      <c r="B5" s="1" t="s">
        <v>12</v>
      </c>
      <c r="C5" s="1" t="s">
        <v>14</v>
      </c>
      <c r="F5" s="4">
        <f t="shared" si="2"/>
        <v>0</v>
      </c>
      <c r="G5" s="4">
        <v>1.0</v>
      </c>
      <c r="H5" s="4">
        <v>2.0</v>
      </c>
      <c r="I5" s="4">
        <v>4.0</v>
      </c>
      <c r="J5" s="4">
        <f> J4 +4</f>
        <v>8</v>
      </c>
      <c r="K5" s="8">
        <f t="shared" si="1"/>
        <v>24</v>
      </c>
    </row>
    <row r="6" ht="16.5" customHeight="1">
      <c r="A6" s="1">
        <v>5.0</v>
      </c>
      <c r="B6" s="1" t="s">
        <v>14</v>
      </c>
      <c r="C6" s="1" t="s">
        <v>16</v>
      </c>
      <c r="F6" s="4">
        <f t="shared" si="2"/>
        <v>1</v>
      </c>
      <c r="G6" s="4">
        <v>2.0</v>
      </c>
      <c r="H6" s="4">
        <v>4.0</v>
      </c>
      <c r="I6" s="4">
        <f t="shared" ref="I6:J6" si="3"> I5 +4</f>
        <v>8</v>
      </c>
      <c r="J6" s="4">
        <f t="shared" si="3"/>
        <v>12</v>
      </c>
      <c r="K6" s="8">
        <f t="shared" si="1"/>
        <v>36</v>
      </c>
    </row>
    <row r="7" ht="16.5" customHeight="1">
      <c r="A7" s="1">
        <v>6.0</v>
      </c>
      <c r="B7" s="1" t="s">
        <v>14</v>
      </c>
      <c r="C7" s="1" t="s">
        <v>16</v>
      </c>
      <c r="F7" s="4">
        <f t="shared" si="2"/>
        <v>2</v>
      </c>
      <c r="G7" s="4">
        <v>4.0</v>
      </c>
      <c r="H7" s="4">
        <f t="shared" ref="H7:J7" si="4"> H6 +4</f>
        <v>8</v>
      </c>
      <c r="I7" s="4">
        <f t="shared" si="4"/>
        <v>12</v>
      </c>
      <c r="J7" s="4">
        <f t="shared" si="4"/>
        <v>16</v>
      </c>
      <c r="K7" s="8">
        <f t="shared" si="1"/>
        <v>48</v>
      </c>
    </row>
    <row r="8" ht="16.5" customHeight="1">
      <c r="A8" s="1">
        <v>7.0</v>
      </c>
      <c r="B8" s="1" t="s">
        <v>16</v>
      </c>
      <c r="C8" s="1" t="s">
        <v>18</v>
      </c>
      <c r="F8" s="4">
        <f t="shared" si="2"/>
        <v>3</v>
      </c>
      <c r="G8" s="4">
        <f t="shared" ref="G8:J8" si="5"> G7 +4</f>
        <v>8</v>
      </c>
      <c r="H8" s="4">
        <f t="shared" si="5"/>
        <v>12</v>
      </c>
      <c r="I8" s="4">
        <f t="shared" si="5"/>
        <v>16</v>
      </c>
      <c r="J8" s="4">
        <f t="shared" si="5"/>
        <v>20</v>
      </c>
      <c r="K8" s="8">
        <f t="shared" si="1"/>
        <v>60</v>
      </c>
    </row>
    <row r="9" ht="16.5" customHeight="1">
      <c r="A9" s="1">
        <v>8.0</v>
      </c>
      <c r="B9" s="1" t="s">
        <v>16</v>
      </c>
      <c r="C9" s="1" t="s">
        <v>18</v>
      </c>
      <c r="F9" s="4">
        <f t="shared" si="2"/>
        <v>4</v>
      </c>
      <c r="G9" s="4">
        <f t="shared" ref="G9:J9" si="6"> G8 +4</f>
        <v>12</v>
      </c>
      <c r="H9" s="4">
        <f t="shared" si="6"/>
        <v>16</v>
      </c>
      <c r="I9" s="4">
        <f t="shared" si="6"/>
        <v>20</v>
      </c>
      <c r="J9" s="4">
        <f t="shared" si="6"/>
        <v>24</v>
      </c>
      <c r="K9" s="8">
        <f t="shared" si="1"/>
        <v>72</v>
      </c>
    </row>
    <row r="10" ht="16.5" customHeight="1">
      <c r="A10" s="1">
        <v>9.0</v>
      </c>
      <c r="B10" s="1" t="s">
        <v>18</v>
      </c>
      <c r="C10" s="1" t="s">
        <v>20</v>
      </c>
      <c r="F10" s="4">
        <f t="shared" si="2"/>
        <v>5</v>
      </c>
      <c r="G10" s="4">
        <f t="shared" ref="G10:J10" si="7"> G9 +4</f>
        <v>16</v>
      </c>
      <c r="H10" s="4">
        <f t="shared" si="7"/>
        <v>20</v>
      </c>
      <c r="I10" s="4">
        <f t="shared" si="7"/>
        <v>24</v>
      </c>
      <c r="J10" s="4">
        <f t="shared" si="7"/>
        <v>28</v>
      </c>
      <c r="K10" s="8">
        <f t="shared" si="1"/>
        <v>84</v>
      </c>
    </row>
    <row r="11" ht="16.5" customHeight="1">
      <c r="A11" s="1">
        <v>10.0</v>
      </c>
      <c r="B11" s="1" t="s">
        <v>18</v>
      </c>
      <c r="C11" s="1" t="s">
        <v>23</v>
      </c>
      <c r="F11" s="4">
        <f t="shared" si="2"/>
        <v>6</v>
      </c>
      <c r="G11" s="4">
        <f t="shared" ref="G11:J11" si="8"> G10 +4</f>
        <v>20</v>
      </c>
      <c r="H11" s="4">
        <f t="shared" si="8"/>
        <v>24</v>
      </c>
      <c r="I11" s="4">
        <f t="shared" si="8"/>
        <v>28</v>
      </c>
      <c r="J11" s="4">
        <f t="shared" si="8"/>
        <v>32</v>
      </c>
      <c r="K11" s="8">
        <f t="shared" si="1"/>
        <v>96</v>
      </c>
    </row>
    <row r="12" ht="16.5" customHeight="1">
      <c r="A12" s="1">
        <v>11.0</v>
      </c>
      <c r="B12" s="1" t="s">
        <v>20</v>
      </c>
      <c r="C12" s="1" t="s">
        <v>24</v>
      </c>
      <c r="F12" s="4">
        <f t="shared" si="2"/>
        <v>7</v>
      </c>
      <c r="G12" s="4">
        <f t="shared" ref="G12:J12" si="9"> G11 +4</f>
        <v>24</v>
      </c>
      <c r="H12" s="4">
        <f t="shared" si="9"/>
        <v>28</v>
      </c>
      <c r="I12" s="4">
        <f t="shared" si="9"/>
        <v>32</v>
      </c>
      <c r="J12" s="4">
        <f t="shared" si="9"/>
        <v>36</v>
      </c>
      <c r="K12" s="8">
        <f t="shared" si="1"/>
        <v>108</v>
      </c>
    </row>
    <row r="13" ht="16.5" customHeight="1">
      <c r="A13" s="1">
        <v>12.0</v>
      </c>
      <c r="B13" s="1" t="s">
        <v>20</v>
      </c>
      <c r="C13" s="1" t="s">
        <v>25</v>
      </c>
      <c r="F13" s="4">
        <f t="shared" si="2"/>
        <v>8</v>
      </c>
      <c r="G13" s="4">
        <f t="shared" ref="G13:J13" si="10"> G12 +4</f>
        <v>28</v>
      </c>
      <c r="H13" s="4">
        <f t="shared" si="10"/>
        <v>32</v>
      </c>
      <c r="I13" s="4">
        <f t="shared" si="10"/>
        <v>36</v>
      </c>
      <c r="J13" s="4">
        <f t="shared" si="10"/>
        <v>40</v>
      </c>
      <c r="K13" s="8">
        <f t="shared" si="1"/>
        <v>120</v>
      </c>
    </row>
    <row r="14" ht="16.5" customHeight="1">
      <c r="A14" s="1">
        <v>13.0</v>
      </c>
      <c r="B14" s="1" t="s">
        <v>23</v>
      </c>
      <c r="C14" s="1" t="s">
        <v>26</v>
      </c>
      <c r="F14" s="4">
        <f t="shared" si="2"/>
        <v>9</v>
      </c>
      <c r="G14" s="4">
        <f t="shared" ref="G14:J14" si="11"> G13 +4</f>
        <v>32</v>
      </c>
      <c r="H14" s="4">
        <f t="shared" si="11"/>
        <v>36</v>
      </c>
      <c r="I14" s="4">
        <f t="shared" si="11"/>
        <v>40</v>
      </c>
      <c r="J14" s="4">
        <f t="shared" si="11"/>
        <v>44</v>
      </c>
      <c r="K14" s="8">
        <f t="shared" si="1"/>
        <v>132</v>
      </c>
    </row>
    <row r="15" ht="16.5" customHeight="1">
      <c r="A15" s="1">
        <v>14.0</v>
      </c>
      <c r="B15" s="1" t="s">
        <v>23</v>
      </c>
      <c r="C15" s="1" t="s">
        <v>27</v>
      </c>
      <c r="F15" s="4">
        <f t="shared" si="2"/>
        <v>10</v>
      </c>
      <c r="G15" s="4">
        <f t="shared" ref="G15:J15" si="12"> G14 +4</f>
        <v>36</v>
      </c>
      <c r="H15" s="4">
        <f t="shared" si="12"/>
        <v>40</v>
      </c>
      <c r="I15" s="4">
        <f t="shared" si="12"/>
        <v>44</v>
      </c>
      <c r="J15" s="4">
        <f t="shared" si="12"/>
        <v>48</v>
      </c>
      <c r="K15" s="8">
        <f t="shared" si="1"/>
        <v>144</v>
      </c>
    </row>
    <row r="16" ht="16.5" customHeight="1">
      <c r="A16" s="1">
        <v>15.0</v>
      </c>
      <c r="B16" s="20" t="s">
        <v>24</v>
      </c>
      <c r="C16" s="1" t="s">
        <v>30</v>
      </c>
      <c r="F16" s="4">
        <f t="shared" si="2"/>
        <v>11</v>
      </c>
      <c r="G16" s="4">
        <f t="shared" ref="G16:J16" si="13"> G15 +4</f>
        <v>40</v>
      </c>
      <c r="H16" s="4">
        <f t="shared" si="13"/>
        <v>44</v>
      </c>
      <c r="I16" s="4">
        <f t="shared" si="13"/>
        <v>48</v>
      </c>
      <c r="J16" s="4">
        <f t="shared" si="13"/>
        <v>52</v>
      </c>
      <c r="K16" s="8">
        <f t="shared" si="1"/>
        <v>156</v>
      </c>
    </row>
    <row r="17" ht="16.5" customHeight="1">
      <c r="A17" s="1">
        <v>16.0</v>
      </c>
      <c r="B17" s="1" t="s">
        <v>24</v>
      </c>
      <c r="C17" s="1" t="s">
        <v>31</v>
      </c>
      <c r="F17" s="4">
        <f t="shared" si="2"/>
        <v>12</v>
      </c>
      <c r="G17" s="4">
        <f t="shared" ref="G17:J17" si="14"> G16 +4</f>
        <v>44</v>
      </c>
      <c r="H17" s="4">
        <f t="shared" si="14"/>
        <v>48</v>
      </c>
      <c r="I17" s="4">
        <f t="shared" si="14"/>
        <v>52</v>
      </c>
      <c r="J17" s="4">
        <f t="shared" si="14"/>
        <v>56</v>
      </c>
      <c r="K17" s="8">
        <f t="shared" si="1"/>
        <v>168</v>
      </c>
    </row>
    <row r="18" ht="16.5" customHeight="1">
      <c r="A18" s="1">
        <v>17.0</v>
      </c>
      <c r="B18" s="1" t="s">
        <v>25</v>
      </c>
      <c r="C18" s="1" t="s">
        <v>32</v>
      </c>
      <c r="F18" s="4">
        <f t="shared" si="2"/>
        <v>13</v>
      </c>
      <c r="G18" s="4">
        <f t="shared" ref="G18:J18" si="15"> G17 +4</f>
        <v>48</v>
      </c>
      <c r="H18" s="4">
        <f t="shared" si="15"/>
        <v>52</v>
      </c>
      <c r="I18" s="4">
        <f t="shared" si="15"/>
        <v>56</v>
      </c>
      <c r="J18" s="4">
        <f t="shared" si="15"/>
        <v>60</v>
      </c>
      <c r="K18" s="8">
        <f t="shared" si="1"/>
        <v>180</v>
      </c>
    </row>
    <row r="19" ht="16.5" customHeight="1">
      <c r="A19" s="1">
        <v>18.0</v>
      </c>
      <c r="B19" s="1" t="s">
        <v>25</v>
      </c>
      <c r="C19" s="1" t="s">
        <v>33</v>
      </c>
      <c r="F19" s="4">
        <f t="shared" si="2"/>
        <v>14</v>
      </c>
      <c r="G19" s="4">
        <f t="shared" ref="G19:J19" si="16"> G18 +4</f>
        <v>52</v>
      </c>
      <c r="H19" s="4">
        <f t="shared" si="16"/>
        <v>56</v>
      </c>
      <c r="I19" s="4">
        <f t="shared" si="16"/>
        <v>60</v>
      </c>
      <c r="J19" s="4">
        <f t="shared" si="16"/>
        <v>64</v>
      </c>
      <c r="K19" s="8">
        <f t="shared" si="1"/>
        <v>192</v>
      </c>
    </row>
    <row r="20" ht="16.5" customHeight="1">
      <c r="A20" s="1">
        <v>19.0</v>
      </c>
      <c r="B20" s="1" t="s">
        <v>26</v>
      </c>
      <c r="C20" s="1" t="s">
        <v>34</v>
      </c>
      <c r="F20" s="4">
        <f t="shared" si="2"/>
        <v>15</v>
      </c>
      <c r="G20" s="4">
        <f t="shared" ref="G20:J20" si="17"> G19 +4</f>
        <v>56</v>
      </c>
      <c r="H20" s="4">
        <f t="shared" si="17"/>
        <v>60</v>
      </c>
      <c r="I20" s="4">
        <f t="shared" si="17"/>
        <v>64</v>
      </c>
      <c r="J20" s="4">
        <f t="shared" si="17"/>
        <v>68</v>
      </c>
      <c r="K20" s="8">
        <f t="shared" si="1"/>
        <v>204</v>
      </c>
    </row>
    <row r="21" ht="16.5" customHeight="1">
      <c r="A21" s="1">
        <v>20.0</v>
      </c>
      <c r="B21" s="1" t="s">
        <v>26</v>
      </c>
      <c r="C21" s="1" t="s">
        <v>35</v>
      </c>
      <c r="F21" s="4">
        <f t="shared" si="2"/>
        <v>16</v>
      </c>
      <c r="G21" s="4">
        <f t="shared" ref="G21:J21" si="18"> G20 +4</f>
        <v>60</v>
      </c>
      <c r="H21" s="4">
        <f t="shared" si="18"/>
        <v>64</v>
      </c>
      <c r="I21" s="4">
        <f t="shared" si="18"/>
        <v>68</v>
      </c>
      <c r="J21" s="4">
        <f t="shared" si="18"/>
        <v>72</v>
      </c>
      <c r="K21" s="8">
        <f t="shared" si="1"/>
        <v>216</v>
      </c>
    </row>
    <row r="22" ht="16.5" customHeight="1">
      <c r="A22" s="1">
        <v>21.0</v>
      </c>
      <c r="B22" s="1" t="s">
        <v>27</v>
      </c>
      <c r="C22" s="1" t="s">
        <v>36</v>
      </c>
      <c r="F22" s="4">
        <f t="shared" si="2"/>
        <v>17</v>
      </c>
      <c r="G22" s="4">
        <f t="shared" ref="G22:J22" si="19"> G21 +4</f>
        <v>64</v>
      </c>
      <c r="H22" s="4">
        <f t="shared" si="19"/>
        <v>68</v>
      </c>
      <c r="I22" s="4">
        <f t="shared" si="19"/>
        <v>72</v>
      </c>
      <c r="J22" s="4">
        <f t="shared" si="19"/>
        <v>76</v>
      </c>
      <c r="K22" s="8">
        <f t="shared" si="1"/>
        <v>228</v>
      </c>
    </row>
    <row r="23" ht="16.5" customHeight="1">
      <c r="A23" s="1">
        <v>22.0</v>
      </c>
      <c r="B23" s="1" t="s">
        <v>27</v>
      </c>
      <c r="C23" s="1" t="s">
        <v>37</v>
      </c>
      <c r="F23" s="4">
        <f t="shared" si="2"/>
        <v>18</v>
      </c>
      <c r="G23" s="4">
        <f t="shared" ref="G23:J23" si="20"> G22 +4</f>
        <v>68</v>
      </c>
      <c r="H23" s="4">
        <f t="shared" si="20"/>
        <v>72</v>
      </c>
      <c r="I23" s="4">
        <f t="shared" si="20"/>
        <v>76</v>
      </c>
      <c r="J23" s="4">
        <f t="shared" si="20"/>
        <v>80</v>
      </c>
      <c r="K23" s="8">
        <f t="shared" si="1"/>
        <v>240</v>
      </c>
    </row>
    <row r="24" ht="16.5" customHeight="1">
      <c r="A24" s="1">
        <v>23.0</v>
      </c>
      <c r="B24" s="1" t="s">
        <v>30</v>
      </c>
      <c r="C24" s="1" t="s">
        <v>38</v>
      </c>
      <c r="F24" s="4">
        <f t="shared" si="2"/>
        <v>19</v>
      </c>
      <c r="G24" s="4">
        <f t="shared" ref="G24:J24" si="21"> G23 +4</f>
        <v>72</v>
      </c>
      <c r="H24" s="4">
        <f t="shared" si="21"/>
        <v>76</v>
      </c>
      <c r="I24" s="4">
        <f t="shared" si="21"/>
        <v>80</v>
      </c>
      <c r="J24" s="4">
        <f t="shared" si="21"/>
        <v>84</v>
      </c>
      <c r="K24" s="8">
        <f t="shared" si="1"/>
        <v>252</v>
      </c>
    </row>
    <row r="25" ht="16.5" customHeight="1">
      <c r="A25" s="1">
        <v>24.0</v>
      </c>
      <c r="B25" s="1" t="s">
        <v>30</v>
      </c>
      <c r="C25" s="1" t="s">
        <v>40</v>
      </c>
      <c r="F25" s="4">
        <f t="shared" si="2"/>
        <v>20</v>
      </c>
      <c r="G25" s="4">
        <f t="shared" ref="G25:J25" si="22"> G24 +4</f>
        <v>76</v>
      </c>
      <c r="H25" s="4">
        <f t="shared" si="22"/>
        <v>80</v>
      </c>
      <c r="I25" s="4">
        <f t="shared" si="22"/>
        <v>84</v>
      </c>
      <c r="J25" s="4">
        <f t="shared" si="22"/>
        <v>88</v>
      </c>
      <c r="K25" s="8">
        <f t="shared" si="1"/>
        <v>264</v>
      </c>
    </row>
    <row r="26" ht="16.5" customHeight="1">
      <c r="A26" s="1">
        <v>25.0</v>
      </c>
      <c r="B26" s="1" t="s">
        <v>31</v>
      </c>
      <c r="C26" s="1" t="s">
        <v>42</v>
      </c>
      <c r="F26" s="4">
        <f t="shared" si="2"/>
        <v>21</v>
      </c>
      <c r="G26" s="4">
        <f t="shared" ref="G26:J26" si="23"> G25 +4</f>
        <v>80</v>
      </c>
      <c r="H26" s="4">
        <f t="shared" si="23"/>
        <v>84</v>
      </c>
      <c r="I26" s="4">
        <f t="shared" si="23"/>
        <v>88</v>
      </c>
      <c r="J26" s="4">
        <f t="shared" si="23"/>
        <v>92</v>
      </c>
      <c r="K26" s="8">
        <f t="shared" si="1"/>
        <v>276</v>
      </c>
    </row>
    <row r="27" ht="16.5" customHeight="1">
      <c r="A27" s="1">
        <v>26.0</v>
      </c>
      <c r="B27" s="1" t="s">
        <v>31</v>
      </c>
      <c r="C27" s="1" t="s">
        <v>44</v>
      </c>
      <c r="F27" s="4">
        <f t="shared" si="2"/>
        <v>22</v>
      </c>
      <c r="G27" s="4">
        <f t="shared" ref="G27:J27" si="24"> G26 +4</f>
        <v>84</v>
      </c>
      <c r="H27" s="4">
        <f t="shared" si="24"/>
        <v>88</v>
      </c>
      <c r="I27" s="4">
        <f t="shared" si="24"/>
        <v>92</v>
      </c>
      <c r="J27" s="4">
        <f t="shared" si="24"/>
        <v>96</v>
      </c>
      <c r="K27" s="8">
        <f t="shared" si="1"/>
        <v>288</v>
      </c>
    </row>
    <row r="28" ht="16.5" customHeight="1">
      <c r="A28" s="1">
        <v>27.0</v>
      </c>
      <c r="B28" s="1" t="s">
        <v>32</v>
      </c>
      <c r="C28" s="1" t="s">
        <v>47</v>
      </c>
      <c r="F28" s="4">
        <f t="shared" si="2"/>
        <v>23</v>
      </c>
      <c r="G28" s="4">
        <f t="shared" ref="G28:J28" si="25"> G27 +4</f>
        <v>88</v>
      </c>
      <c r="H28" s="4">
        <f t="shared" si="25"/>
        <v>92</v>
      </c>
      <c r="I28" s="4">
        <f t="shared" si="25"/>
        <v>96</v>
      </c>
      <c r="J28" s="4">
        <f t="shared" si="25"/>
        <v>100</v>
      </c>
      <c r="K28" s="8">
        <f t="shared" si="1"/>
        <v>300</v>
      </c>
    </row>
    <row r="29" ht="16.5" customHeight="1">
      <c r="A29" s="1">
        <v>28.0</v>
      </c>
      <c r="B29" s="1" t="s">
        <v>32</v>
      </c>
      <c r="C29" s="1" t="s">
        <v>47</v>
      </c>
      <c r="F29" s="4">
        <f t="shared" si="2"/>
        <v>24</v>
      </c>
      <c r="G29" s="4">
        <f t="shared" ref="G29:J29" si="26"> G28 +4</f>
        <v>92</v>
      </c>
      <c r="H29" s="4">
        <f t="shared" si="26"/>
        <v>96</v>
      </c>
      <c r="I29" s="4">
        <f t="shared" si="26"/>
        <v>100</v>
      </c>
      <c r="J29" s="4">
        <f t="shared" si="26"/>
        <v>104</v>
      </c>
      <c r="K29" s="8">
        <f t="shared" si="1"/>
        <v>312</v>
      </c>
    </row>
    <row r="30" ht="16.5" customHeight="1">
      <c r="A30" s="1">
        <v>29.0</v>
      </c>
      <c r="B30" s="1" t="s">
        <v>33</v>
      </c>
      <c r="C30" s="1" t="s">
        <v>48</v>
      </c>
      <c r="F30" s="4">
        <f t="shared" si="2"/>
        <v>25</v>
      </c>
      <c r="G30" s="4">
        <f t="shared" ref="G30:J30" si="27"> G29 +4</f>
        <v>96</v>
      </c>
      <c r="H30" s="4">
        <f t="shared" si="27"/>
        <v>100</v>
      </c>
      <c r="I30" s="4">
        <f t="shared" si="27"/>
        <v>104</v>
      </c>
      <c r="J30" s="4">
        <f t="shared" si="27"/>
        <v>108</v>
      </c>
      <c r="K30" s="8">
        <f t="shared" si="1"/>
        <v>324</v>
      </c>
    </row>
    <row r="31" ht="16.5" customHeight="1">
      <c r="A31" s="1">
        <v>30.0</v>
      </c>
      <c r="B31" s="1" t="s">
        <v>33</v>
      </c>
      <c r="C31" s="1" t="s">
        <v>48</v>
      </c>
      <c r="F31" s="4">
        <f t="shared" si="2"/>
        <v>26</v>
      </c>
      <c r="G31" s="4">
        <f t="shared" ref="G31:J31" si="28"> G30 +4</f>
        <v>100</v>
      </c>
      <c r="H31" s="4">
        <f t="shared" si="28"/>
        <v>104</v>
      </c>
      <c r="I31" s="4">
        <f t="shared" si="28"/>
        <v>108</v>
      </c>
      <c r="J31" s="4">
        <f t="shared" si="28"/>
        <v>112</v>
      </c>
      <c r="K31" s="8">
        <f t="shared" si="1"/>
        <v>336</v>
      </c>
    </row>
    <row r="32" ht="16.5" customHeight="1">
      <c r="A32" s="1">
        <v>31.0</v>
      </c>
      <c r="B32" s="1" t="s">
        <v>34</v>
      </c>
      <c r="C32" s="1" t="s">
        <v>51</v>
      </c>
      <c r="F32" s="4">
        <f t="shared" si="2"/>
        <v>27</v>
      </c>
      <c r="G32" s="4">
        <f t="shared" ref="G32:J32" si="29"> G31 +4</f>
        <v>104</v>
      </c>
      <c r="H32" s="4">
        <f t="shared" si="29"/>
        <v>108</v>
      </c>
      <c r="I32" s="4">
        <f t="shared" si="29"/>
        <v>112</v>
      </c>
      <c r="J32" s="4">
        <f t="shared" si="29"/>
        <v>116</v>
      </c>
      <c r="K32" s="8">
        <f t="shared" si="1"/>
        <v>348</v>
      </c>
    </row>
    <row r="33" ht="16.5" customHeight="1">
      <c r="A33" s="1">
        <v>32.0</v>
      </c>
      <c r="B33" s="1" t="s">
        <v>34</v>
      </c>
      <c r="C33" s="1" t="s">
        <v>51</v>
      </c>
      <c r="F33" s="4">
        <f t="shared" si="2"/>
        <v>28</v>
      </c>
      <c r="G33" s="4">
        <f t="shared" ref="G33:J33" si="30"> G32 +4</f>
        <v>108</v>
      </c>
      <c r="H33" s="4">
        <f t="shared" si="30"/>
        <v>112</v>
      </c>
      <c r="I33" s="4">
        <f t="shared" si="30"/>
        <v>116</v>
      </c>
      <c r="J33" s="4">
        <f t="shared" si="30"/>
        <v>120</v>
      </c>
      <c r="K33" s="8">
        <f t="shared" si="1"/>
        <v>360</v>
      </c>
    </row>
    <row r="34" ht="16.5" customHeight="1">
      <c r="A34" s="1">
        <v>33.0</v>
      </c>
      <c r="B34" s="1" t="s">
        <v>35</v>
      </c>
      <c r="C34" s="1" t="s">
        <v>53</v>
      </c>
      <c r="F34" s="4">
        <f t="shared" si="2"/>
        <v>29</v>
      </c>
      <c r="G34" s="4">
        <f t="shared" ref="G34:J34" si="31"> G33 +4</f>
        <v>112</v>
      </c>
      <c r="H34" s="4">
        <f t="shared" si="31"/>
        <v>116</v>
      </c>
      <c r="I34" s="4">
        <f t="shared" si="31"/>
        <v>120</v>
      </c>
      <c r="J34" s="4">
        <f t="shared" si="31"/>
        <v>124</v>
      </c>
      <c r="K34" s="8">
        <f t="shared" si="1"/>
        <v>372</v>
      </c>
    </row>
    <row r="35" ht="16.5" customHeight="1">
      <c r="A35" s="1">
        <v>34.0</v>
      </c>
      <c r="B35" s="1" t="s">
        <v>35</v>
      </c>
      <c r="C35" s="1" t="s">
        <v>53</v>
      </c>
      <c r="F35" s="4">
        <f t="shared" si="2"/>
        <v>30</v>
      </c>
      <c r="G35" s="4">
        <f t="shared" ref="G35:J35" si="32"> G34 +4</f>
        <v>116</v>
      </c>
      <c r="H35" s="4">
        <f t="shared" si="32"/>
        <v>120</v>
      </c>
      <c r="I35" s="4">
        <f t="shared" si="32"/>
        <v>124</v>
      </c>
      <c r="J35" s="4">
        <f t="shared" si="32"/>
        <v>128</v>
      </c>
      <c r="K35" s="8">
        <f t="shared" si="1"/>
        <v>384</v>
      </c>
    </row>
    <row r="36" ht="16.5" customHeight="1">
      <c r="A36" s="1">
        <v>35.0</v>
      </c>
      <c r="B36" s="1" t="s">
        <v>36</v>
      </c>
      <c r="C36" s="1" t="s">
        <v>55</v>
      </c>
      <c r="F36" s="4">
        <f t="shared" si="2"/>
        <v>31</v>
      </c>
      <c r="G36" s="4">
        <f t="shared" ref="G36:J36" si="33"> G35 +4</f>
        <v>120</v>
      </c>
      <c r="H36" s="4">
        <f t="shared" si="33"/>
        <v>124</v>
      </c>
      <c r="I36" s="4">
        <f t="shared" si="33"/>
        <v>128</v>
      </c>
      <c r="J36" s="4">
        <f t="shared" si="33"/>
        <v>132</v>
      </c>
      <c r="K36" s="8">
        <f t="shared" si="1"/>
        <v>396</v>
      </c>
    </row>
    <row r="37" ht="16.5" customHeight="1">
      <c r="A37" s="1">
        <v>36.0</v>
      </c>
      <c r="B37" s="1" t="s">
        <v>36</v>
      </c>
      <c r="C37" s="1" t="s">
        <v>55</v>
      </c>
      <c r="F37" s="4">
        <f t="shared" si="2"/>
        <v>32</v>
      </c>
      <c r="G37" s="4">
        <f t="shared" ref="G37:J37" si="34"> G36 +4</f>
        <v>124</v>
      </c>
      <c r="H37" s="4">
        <f t="shared" si="34"/>
        <v>128</v>
      </c>
      <c r="I37" s="4">
        <f t="shared" si="34"/>
        <v>132</v>
      </c>
      <c r="J37" s="4">
        <f t="shared" si="34"/>
        <v>136</v>
      </c>
      <c r="K37" s="8">
        <f t="shared" si="1"/>
        <v>408</v>
      </c>
    </row>
    <row r="38" ht="16.5" customHeight="1">
      <c r="A38" s="1">
        <v>37.0</v>
      </c>
      <c r="B38" s="1" t="s">
        <v>37</v>
      </c>
      <c r="C38" s="1" t="s">
        <v>58</v>
      </c>
      <c r="F38" s="4">
        <f t="shared" si="2"/>
        <v>33</v>
      </c>
      <c r="G38" s="4">
        <f t="shared" ref="G38:J38" si="35"> G37 +4</f>
        <v>128</v>
      </c>
      <c r="H38" s="4">
        <f t="shared" si="35"/>
        <v>132</v>
      </c>
      <c r="I38" s="4">
        <f t="shared" si="35"/>
        <v>136</v>
      </c>
      <c r="J38" s="4">
        <f t="shared" si="35"/>
        <v>140</v>
      </c>
      <c r="K38" s="8">
        <f t="shared" si="1"/>
        <v>420</v>
      </c>
    </row>
    <row r="39" ht="16.5" customHeight="1">
      <c r="A39" s="1">
        <v>38.0</v>
      </c>
      <c r="B39" s="1" t="s">
        <v>37</v>
      </c>
      <c r="C39" s="1" t="s">
        <v>58</v>
      </c>
      <c r="F39" s="4">
        <f t="shared" si="2"/>
        <v>34</v>
      </c>
      <c r="G39" s="4">
        <f t="shared" ref="G39:J39" si="36"> G38 +4</f>
        <v>132</v>
      </c>
      <c r="H39" s="4">
        <f t="shared" si="36"/>
        <v>136</v>
      </c>
      <c r="I39" s="4">
        <f t="shared" si="36"/>
        <v>140</v>
      </c>
      <c r="J39" s="4">
        <f t="shared" si="36"/>
        <v>144</v>
      </c>
      <c r="K39" s="8">
        <f t="shared" si="1"/>
        <v>432</v>
      </c>
    </row>
    <row r="40" ht="16.5" customHeight="1">
      <c r="A40" s="1">
        <v>39.0</v>
      </c>
      <c r="B40" s="1" t="s">
        <v>38</v>
      </c>
      <c r="C40" s="1" t="s">
        <v>60</v>
      </c>
      <c r="F40" s="4">
        <f t="shared" si="2"/>
        <v>35</v>
      </c>
      <c r="G40" s="4">
        <f t="shared" ref="G40:J40" si="37"> G39 +4</f>
        <v>136</v>
      </c>
      <c r="H40" s="4">
        <f t="shared" si="37"/>
        <v>140</v>
      </c>
      <c r="I40" s="4">
        <f t="shared" si="37"/>
        <v>144</v>
      </c>
      <c r="J40" s="4">
        <f t="shared" si="37"/>
        <v>148</v>
      </c>
      <c r="K40" s="8">
        <f t="shared" si="1"/>
        <v>444</v>
      </c>
    </row>
    <row r="41" ht="16.5" customHeight="1">
      <c r="A41" s="1">
        <v>40.0</v>
      </c>
      <c r="B41" s="1" t="s">
        <v>38</v>
      </c>
      <c r="C41" s="1" t="s">
        <v>60</v>
      </c>
      <c r="F41" s="4">
        <f t="shared" si="2"/>
        <v>36</v>
      </c>
      <c r="G41" s="4">
        <f t="shared" ref="G41:J41" si="38"> G40 +4</f>
        <v>140</v>
      </c>
      <c r="H41" s="4">
        <f t="shared" si="38"/>
        <v>144</v>
      </c>
      <c r="I41" s="4">
        <f t="shared" si="38"/>
        <v>148</v>
      </c>
      <c r="J41" s="4">
        <f t="shared" si="38"/>
        <v>152</v>
      </c>
      <c r="K41" s="8">
        <f t="shared" si="1"/>
        <v>456</v>
      </c>
    </row>
    <row r="42" ht="16.5" customHeight="1">
      <c r="A42" s="1">
        <v>41.0</v>
      </c>
      <c r="B42" s="1" t="s">
        <v>38</v>
      </c>
      <c r="C42" s="1" t="s">
        <v>60</v>
      </c>
      <c r="F42" s="4">
        <f t="shared" si="2"/>
        <v>37</v>
      </c>
      <c r="G42" s="4">
        <f t="shared" ref="G42:J42" si="39"> G41 +4</f>
        <v>144</v>
      </c>
      <c r="H42" s="4">
        <f t="shared" si="39"/>
        <v>148</v>
      </c>
      <c r="I42" s="4">
        <f t="shared" si="39"/>
        <v>152</v>
      </c>
      <c r="J42" s="4">
        <f t="shared" si="39"/>
        <v>156</v>
      </c>
      <c r="K42" s="8">
        <f t="shared" si="1"/>
        <v>468</v>
      </c>
    </row>
    <row r="43" ht="16.5" customHeight="1">
      <c r="A43" s="1">
        <v>42.0</v>
      </c>
      <c r="B43" s="1" t="s">
        <v>38</v>
      </c>
      <c r="C43" s="1" t="s">
        <v>60</v>
      </c>
      <c r="F43" s="4">
        <f t="shared" si="2"/>
        <v>38</v>
      </c>
      <c r="G43" s="4">
        <f t="shared" ref="G43:J43" si="40"> G42 +4</f>
        <v>148</v>
      </c>
      <c r="H43" s="4">
        <f t="shared" si="40"/>
        <v>152</v>
      </c>
      <c r="I43" s="4">
        <f t="shared" si="40"/>
        <v>156</v>
      </c>
      <c r="J43" s="4">
        <f t="shared" si="40"/>
        <v>160</v>
      </c>
      <c r="K43" s="8">
        <f t="shared" si="1"/>
        <v>480</v>
      </c>
    </row>
    <row r="44" ht="16.5" customHeight="1">
      <c r="A44" s="1">
        <v>43.0</v>
      </c>
      <c r="B44" s="1" t="s">
        <v>38</v>
      </c>
      <c r="C44" s="1" t="s">
        <v>60</v>
      </c>
      <c r="F44" s="4">
        <f t="shared" si="2"/>
        <v>39</v>
      </c>
      <c r="G44" s="4">
        <f t="shared" ref="G44:J44" si="41"> G43 +4</f>
        <v>152</v>
      </c>
      <c r="H44" s="4">
        <f t="shared" si="41"/>
        <v>156</v>
      </c>
      <c r="I44" s="4">
        <f t="shared" si="41"/>
        <v>160</v>
      </c>
      <c r="J44" s="4">
        <f t="shared" si="41"/>
        <v>164</v>
      </c>
      <c r="K44" s="8">
        <f t="shared" si="1"/>
        <v>492</v>
      </c>
    </row>
    <row r="45" ht="16.5" customHeight="1">
      <c r="A45" s="1">
        <v>44.0</v>
      </c>
      <c r="B45" s="1" t="s">
        <v>38</v>
      </c>
      <c r="C45" s="1" t="s">
        <v>60</v>
      </c>
      <c r="F45" s="4">
        <f t="shared" si="2"/>
        <v>40</v>
      </c>
      <c r="G45" s="4">
        <f t="shared" ref="G45:J45" si="42"> G44 +4</f>
        <v>156</v>
      </c>
      <c r="H45" s="4">
        <f t="shared" si="42"/>
        <v>160</v>
      </c>
      <c r="I45" s="4">
        <f t="shared" si="42"/>
        <v>164</v>
      </c>
      <c r="J45" s="4">
        <f t="shared" si="42"/>
        <v>168</v>
      </c>
      <c r="K45" s="8">
        <f t="shared" si="1"/>
        <v>504</v>
      </c>
    </row>
    <row r="46" ht="16.5" customHeight="1">
      <c r="A46" s="1">
        <v>45.0</v>
      </c>
      <c r="B46" s="1" t="s">
        <v>44</v>
      </c>
      <c r="C46" s="1" t="s">
        <v>73</v>
      </c>
      <c r="F46" s="4">
        <f t="shared" si="2"/>
        <v>41</v>
      </c>
      <c r="G46" s="4">
        <f t="shared" ref="G46:J46" si="43"> G45 +4</f>
        <v>160</v>
      </c>
      <c r="H46" s="4">
        <f t="shared" si="43"/>
        <v>164</v>
      </c>
      <c r="I46" s="4">
        <f t="shared" si="43"/>
        <v>168</v>
      </c>
      <c r="J46" s="4">
        <f t="shared" si="43"/>
        <v>172</v>
      </c>
      <c r="K46" s="8">
        <f t="shared" si="1"/>
        <v>516</v>
      </c>
    </row>
    <row r="47" ht="16.5" customHeight="1">
      <c r="A47" s="1">
        <v>46.0</v>
      </c>
      <c r="B47" s="1" t="s">
        <v>44</v>
      </c>
      <c r="C47" s="1" t="s">
        <v>73</v>
      </c>
      <c r="F47" s="4">
        <f t="shared" si="2"/>
        <v>42</v>
      </c>
      <c r="G47" s="4">
        <f t="shared" ref="G47:J47" si="44"> G46 +4</f>
        <v>164</v>
      </c>
      <c r="H47" s="4">
        <f t="shared" si="44"/>
        <v>168</v>
      </c>
      <c r="I47" s="4">
        <f t="shared" si="44"/>
        <v>172</v>
      </c>
      <c r="J47" s="4">
        <f t="shared" si="44"/>
        <v>176</v>
      </c>
      <c r="K47" s="8">
        <f t="shared" si="1"/>
        <v>528</v>
      </c>
    </row>
    <row r="48" ht="16.5" customHeight="1">
      <c r="A48" s="1">
        <v>47.0</v>
      </c>
      <c r="B48" s="1" t="s">
        <v>44</v>
      </c>
      <c r="C48" s="1" t="s">
        <v>73</v>
      </c>
      <c r="F48" s="4">
        <f t="shared" si="2"/>
        <v>43</v>
      </c>
      <c r="G48" s="4">
        <f t="shared" ref="G48:J48" si="45"> G47 +4</f>
        <v>168</v>
      </c>
      <c r="H48" s="4">
        <f t="shared" si="45"/>
        <v>172</v>
      </c>
      <c r="I48" s="4">
        <f t="shared" si="45"/>
        <v>176</v>
      </c>
      <c r="J48" s="4">
        <f t="shared" si="45"/>
        <v>180</v>
      </c>
      <c r="K48" s="8">
        <f t="shared" si="1"/>
        <v>540</v>
      </c>
    </row>
    <row r="49" ht="16.5" customHeight="1">
      <c r="A49" s="1">
        <v>48.0</v>
      </c>
      <c r="B49" s="1" t="s">
        <v>44</v>
      </c>
      <c r="C49" s="1" t="s">
        <v>73</v>
      </c>
      <c r="F49" s="4">
        <f t="shared" si="2"/>
        <v>44</v>
      </c>
      <c r="G49" s="4">
        <f t="shared" ref="G49:J49" si="46"> G48 +4</f>
        <v>172</v>
      </c>
      <c r="H49" s="4">
        <f t="shared" si="46"/>
        <v>176</v>
      </c>
      <c r="I49" s="4">
        <f t="shared" si="46"/>
        <v>180</v>
      </c>
      <c r="J49" s="4">
        <f t="shared" si="46"/>
        <v>184</v>
      </c>
      <c r="K49" s="8">
        <f t="shared" si="1"/>
        <v>552</v>
      </c>
    </row>
    <row r="50" ht="16.5" customHeight="1">
      <c r="A50" s="1">
        <v>49.0</v>
      </c>
      <c r="B50" s="1" t="s">
        <v>44</v>
      </c>
      <c r="C50" s="1" t="s">
        <v>73</v>
      </c>
      <c r="F50" s="4">
        <f t="shared" si="2"/>
        <v>45</v>
      </c>
      <c r="G50" s="4">
        <f t="shared" ref="G50:J50" si="47"> G49 +4</f>
        <v>176</v>
      </c>
      <c r="H50" s="4">
        <f t="shared" si="47"/>
        <v>180</v>
      </c>
      <c r="I50" s="4">
        <f t="shared" si="47"/>
        <v>184</v>
      </c>
      <c r="J50" s="4">
        <f t="shared" si="47"/>
        <v>188</v>
      </c>
      <c r="K50" s="8">
        <f t="shared" si="1"/>
        <v>564</v>
      </c>
    </row>
    <row r="51" ht="16.5" customHeight="1">
      <c r="A51" s="1">
        <v>50.0</v>
      </c>
      <c r="B51" s="1" t="s">
        <v>48</v>
      </c>
      <c r="C51" s="1" t="s">
        <v>76</v>
      </c>
      <c r="F51" s="4">
        <f t="shared" si="2"/>
        <v>46</v>
      </c>
      <c r="G51" s="4">
        <f t="shared" ref="G51:J51" si="48"> G50 +4</f>
        <v>180</v>
      </c>
      <c r="H51" s="4">
        <f t="shared" si="48"/>
        <v>184</v>
      </c>
      <c r="I51" s="4">
        <f t="shared" si="48"/>
        <v>188</v>
      </c>
      <c r="J51" s="4">
        <f t="shared" si="48"/>
        <v>192</v>
      </c>
      <c r="K51" s="8">
        <f t="shared" si="1"/>
        <v>576</v>
      </c>
    </row>
    <row r="52" ht="16.5" customHeight="1">
      <c r="A52" s="1">
        <v>51.0</v>
      </c>
      <c r="B52" s="1" t="s">
        <v>48</v>
      </c>
      <c r="C52" s="1" t="s">
        <v>76</v>
      </c>
      <c r="F52" s="4">
        <f t="shared" si="2"/>
        <v>47</v>
      </c>
      <c r="G52" s="4">
        <f t="shared" ref="G52:J52" si="49"> G51 +4</f>
        <v>184</v>
      </c>
      <c r="H52" s="4">
        <f t="shared" si="49"/>
        <v>188</v>
      </c>
      <c r="I52" s="4">
        <f t="shared" si="49"/>
        <v>192</v>
      </c>
      <c r="J52" s="4">
        <f t="shared" si="49"/>
        <v>196</v>
      </c>
      <c r="K52" s="8">
        <f t="shared" si="1"/>
        <v>588</v>
      </c>
    </row>
    <row r="53" ht="16.5" customHeight="1">
      <c r="A53" s="1">
        <v>52.0</v>
      </c>
      <c r="B53" s="1" t="s">
        <v>48</v>
      </c>
      <c r="C53" s="1" t="s">
        <v>76</v>
      </c>
      <c r="F53" s="4">
        <f t="shared" si="2"/>
        <v>48</v>
      </c>
      <c r="G53" s="4">
        <f t="shared" ref="G53:J53" si="50"> G52 +4</f>
        <v>188</v>
      </c>
      <c r="H53" s="4">
        <f t="shared" si="50"/>
        <v>192</v>
      </c>
      <c r="I53" s="4">
        <f t="shared" si="50"/>
        <v>196</v>
      </c>
      <c r="J53" s="4">
        <f t="shared" si="50"/>
        <v>200</v>
      </c>
      <c r="K53" s="8">
        <f t="shared" si="1"/>
        <v>600</v>
      </c>
    </row>
    <row r="54" ht="16.5" customHeight="1">
      <c r="A54" s="1">
        <v>53.0</v>
      </c>
      <c r="B54" s="1" t="s">
        <v>48</v>
      </c>
      <c r="C54" s="1" t="s">
        <v>76</v>
      </c>
      <c r="F54" s="4">
        <f t="shared" si="2"/>
        <v>49</v>
      </c>
      <c r="G54" s="4">
        <f t="shared" ref="G54:J54" si="51"> G53 +4</f>
        <v>192</v>
      </c>
      <c r="H54" s="4">
        <f t="shared" si="51"/>
        <v>196</v>
      </c>
      <c r="I54" s="4">
        <f t="shared" si="51"/>
        <v>200</v>
      </c>
      <c r="J54" s="4">
        <f t="shared" si="51"/>
        <v>204</v>
      </c>
      <c r="K54" s="8">
        <f t="shared" si="1"/>
        <v>612</v>
      </c>
    </row>
    <row r="55" ht="16.5" customHeight="1">
      <c r="A55" s="1">
        <v>54.0</v>
      </c>
      <c r="B55" s="1" t="s">
        <v>48</v>
      </c>
      <c r="C55" s="1" t="s">
        <v>76</v>
      </c>
      <c r="F55" s="4">
        <f t="shared" si="2"/>
        <v>50</v>
      </c>
      <c r="G55" s="4">
        <f t="shared" ref="G55:J55" si="52"> G54 +4</f>
        <v>196</v>
      </c>
      <c r="H55" s="4">
        <f t="shared" si="52"/>
        <v>200</v>
      </c>
      <c r="I55" s="4">
        <f t="shared" si="52"/>
        <v>204</v>
      </c>
      <c r="J55" s="4">
        <f t="shared" si="52"/>
        <v>208</v>
      </c>
      <c r="K55" s="8">
        <f t="shared" si="1"/>
        <v>624</v>
      </c>
    </row>
    <row r="56" ht="16.5" customHeight="1">
      <c r="A56" s="1">
        <v>55.0</v>
      </c>
      <c r="B56" s="1" t="s">
        <v>53</v>
      </c>
      <c r="C56" s="1" t="s">
        <v>79</v>
      </c>
      <c r="F56" s="4">
        <f t="shared" si="2"/>
        <v>51</v>
      </c>
      <c r="G56" s="4">
        <f t="shared" ref="G56:J56" si="53"> G55 +4</f>
        <v>200</v>
      </c>
      <c r="H56" s="4">
        <f t="shared" si="53"/>
        <v>204</v>
      </c>
      <c r="I56" s="4">
        <f t="shared" si="53"/>
        <v>208</v>
      </c>
      <c r="J56" s="4">
        <f t="shared" si="53"/>
        <v>212</v>
      </c>
      <c r="K56" s="8">
        <f t="shared" si="1"/>
        <v>636</v>
      </c>
    </row>
    <row r="57" ht="16.5" customHeight="1">
      <c r="A57" s="1">
        <v>56.0</v>
      </c>
      <c r="B57" s="1" t="s">
        <v>53</v>
      </c>
      <c r="C57" s="1" t="s">
        <v>79</v>
      </c>
      <c r="F57" s="4">
        <f t="shared" si="2"/>
        <v>52</v>
      </c>
      <c r="G57" s="4">
        <f t="shared" ref="G57:J57" si="54"> G56 +4</f>
        <v>204</v>
      </c>
      <c r="H57" s="4">
        <f t="shared" si="54"/>
        <v>208</v>
      </c>
      <c r="I57" s="4">
        <f t="shared" si="54"/>
        <v>212</v>
      </c>
      <c r="J57" s="4">
        <f t="shared" si="54"/>
        <v>216</v>
      </c>
      <c r="K57" s="8">
        <f t="shared" si="1"/>
        <v>648</v>
      </c>
    </row>
    <row r="58" ht="16.5" customHeight="1">
      <c r="A58" s="1">
        <v>57.0</v>
      </c>
      <c r="B58" s="1" t="s">
        <v>53</v>
      </c>
      <c r="C58" s="1" t="s">
        <v>79</v>
      </c>
      <c r="F58" s="4">
        <f t="shared" si="2"/>
        <v>53</v>
      </c>
      <c r="G58" s="4">
        <f t="shared" ref="G58:J58" si="55"> G57 +4</f>
        <v>208</v>
      </c>
      <c r="H58" s="4">
        <f t="shared" si="55"/>
        <v>212</v>
      </c>
      <c r="I58" s="4">
        <f t="shared" si="55"/>
        <v>216</v>
      </c>
      <c r="J58" s="4">
        <f t="shared" si="55"/>
        <v>220</v>
      </c>
      <c r="K58" s="8">
        <f t="shared" si="1"/>
        <v>660</v>
      </c>
    </row>
    <row r="59" ht="16.5" customHeight="1">
      <c r="A59" s="1">
        <v>58.0</v>
      </c>
      <c r="B59" s="1" t="s">
        <v>53</v>
      </c>
      <c r="C59" s="1" t="s">
        <v>79</v>
      </c>
      <c r="F59" s="4">
        <f t="shared" si="2"/>
        <v>54</v>
      </c>
      <c r="G59" s="4">
        <f t="shared" ref="G59:J59" si="56"> G58 +4</f>
        <v>212</v>
      </c>
      <c r="H59" s="4">
        <f t="shared" si="56"/>
        <v>216</v>
      </c>
      <c r="I59" s="4">
        <f t="shared" si="56"/>
        <v>220</v>
      </c>
      <c r="J59" s="4">
        <f t="shared" si="56"/>
        <v>224</v>
      </c>
      <c r="K59" s="8">
        <f t="shared" si="1"/>
        <v>672</v>
      </c>
    </row>
    <row r="60" ht="16.5" customHeight="1">
      <c r="A60" s="1">
        <v>59.0</v>
      </c>
      <c r="B60" s="1" t="s">
        <v>53</v>
      </c>
      <c r="C60" s="1" t="s">
        <v>79</v>
      </c>
      <c r="F60" s="4">
        <f t="shared" si="2"/>
        <v>55</v>
      </c>
      <c r="G60" s="4">
        <f t="shared" ref="G60:J60" si="57"> G59 +4</f>
        <v>216</v>
      </c>
      <c r="H60" s="4">
        <f t="shared" si="57"/>
        <v>220</v>
      </c>
      <c r="I60" s="4">
        <f t="shared" si="57"/>
        <v>224</v>
      </c>
      <c r="J60" s="4">
        <f t="shared" si="57"/>
        <v>228</v>
      </c>
      <c r="K60" s="8">
        <f t="shared" si="1"/>
        <v>684</v>
      </c>
    </row>
    <row r="61" ht="16.5" customHeight="1">
      <c r="A61" s="1">
        <v>60.0</v>
      </c>
      <c r="B61" s="1" t="s">
        <v>60</v>
      </c>
      <c r="C61" s="1" t="s">
        <v>85</v>
      </c>
      <c r="F61" s="4">
        <f t="shared" si="2"/>
        <v>56</v>
      </c>
      <c r="G61" s="4">
        <f t="shared" ref="G61:J61" si="58"> G60 +4</f>
        <v>220</v>
      </c>
      <c r="H61" s="4">
        <f t="shared" si="58"/>
        <v>224</v>
      </c>
      <c r="I61" s="4">
        <f t="shared" si="58"/>
        <v>228</v>
      </c>
      <c r="J61" s="4">
        <f t="shared" si="58"/>
        <v>232</v>
      </c>
      <c r="K61" s="8">
        <f t="shared" si="1"/>
        <v>696</v>
      </c>
    </row>
    <row r="62" ht="16.5" customHeight="1">
      <c r="A62" s="1">
        <v>61.0</v>
      </c>
      <c r="B62" s="1" t="s">
        <v>60</v>
      </c>
      <c r="C62" s="1" t="s">
        <v>85</v>
      </c>
      <c r="F62" s="4">
        <f t="shared" si="2"/>
        <v>57</v>
      </c>
      <c r="G62" s="4">
        <f t="shared" ref="G62:J62" si="59"> G61 +4</f>
        <v>224</v>
      </c>
      <c r="H62" s="4">
        <f t="shared" si="59"/>
        <v>228</v>
      </c>
      <c r="I62" s="4">
        <f t="shared" si="59"/>
        <v>232</v>
      </c>
      <c r="J62" s="4">
        <f t="shared" si="59"/>
        <v>236</v>
      </c>
      <c r="K62" s="8">
        <f t="shared" si="1"/>
        <v>708</v>
      </c>
    </row>
    <row r="63" ht="16.5" customHeight="1">
      <c r="A63" s="1">
        <v>62.0</v>
      </c>
      <c r="B63" s="1" t="s">
        <v>60</v>
      </c>
      <c r="C63" s="1" t="s">
        <v>85</v>
      </c>
      <c r="F63" s="4">
        <f t="shared" si="2"/>
        <v>58</v>
      </c>
      <c r="G63" s="4">
        <f t="shared" ref="G63:J63" si="60"> G62 +4</f>
        <v>228</v>
      </c>
      <c r="H63" s="4">
        <f t="shared" si="60"/>
        <v>232</v>
      </c>
      <c r="I63" s="4">
        <f t="shared" si="60"/>
        <v>236</v>
      </c>
      <c r="J63" s="4">
        <f t="shared" si="60"/>
        <v>240</v>
      </c>
      <c r="K63" s="8">
        <f t="shared" si="1"/>
        <v>720</v>
      </c>
    </row>
    <row r="64" ht="16.5" customHeight="1">
      <c r="A64" s="1">
        <v>63.0</v>
      </c>
      <c r="B64" s="1" t="s">
        <v>60</v>
      </c>
      <c r="C64" s="1" t="s">
        <v>85</v>
      </c>
      <c r="F64" s="4">
        <f t="shared" si="2"/>
        <v>59</v>
      </c>
      <c r="G64" s="4">
        <f t="shared" ref="G64:J64" si="61"> G63 +4</f>
        <v>232</v>
      </c>
      <c r="H64" s="4">
        <f t="shared" si="61"/>
        <v>236</v>
      </c>
      <c r="I64" s="4">
        <f t="shared" si="61"/>
        <v>240</v>
      </c>
      <c r="J64" s="4">
        <f t="shared" si="61"/>
        <v>244</v>
      </c>
      <c r="K64" s="8">
        <f t="shared" si="1"/>
        <v>732</v>
      </c>
    </row>
    <row r="65" ht="16.5" customHeight="1">
      <c r="A65" s="1">
        <v>64.0</v>
      </c>
      <c r="B65" s="1" t="s">
        <v>60</v>
      </c>
      <c r="C65" s="1" t="s">
        <v>85</v>
      </c>
      <c r="F65" s="4">
        <f t="shared" si="2"/>
        <v>60</v>
      </c>
      <c r="G65" s="4">
        <f t="shared" ref="G65:J65" si="62"> G64 +4</f>
        <v>236</v>
      </c>
      <c r="H65" s="4">
        <f t="shared" si="62"/>
        <v>240</v>
      </c>
      <c r="I65" s="4">
        <f t="shared" si="62"/>
        <v>244</v>
      </c>
      <c r="J65" s="4">
        <f t="shared" si="62"/>
        <v>248</v>
      </c>
      <c r="K65" s="8">
        <f t="shared" si="1"/>
        <v>744</v>
      </c>
    </row>
    <row r="66" ht="16.5" customHeight="1">
      <c r="A66" s="1">
        <v>65.0</v>
      </c>
      <c r="B66" s="1" t="s">
        <v>73</v>
      </c>
      <c r="C66" s="1" t="s">
        <v>87</v>
      </c>
      <c r="F66" s="4">
        <f t="shared" si="2"/>
        <v>61</v>
      </c>
      <c r="G66" s="4">
        <f t="shared" ref="G66:J66" si="63"> G65 +4</f>
        <v>240</v>
      </c>
      <c r="H66" s="4">
        <f t="shared" si="63"/>
        <v>244</v>
      </c>
      <c r="I66" s="4">
        <f t="shared" si="63"/>
        <v>248</v>
      </c>
      <c r="J66" s="4">
        <f t="shared" si="63"/>
        <v>252</v>
      </c>
      <c r="K66" s="8">
        <f t="shared" si="1"/>
        <v>756</v>
      </c>
    </row>
    <row r="67" ht="16.5" customHeight="1">
      <c r="A67" s="1">
        <v>66.0</v>
      </c>
      <c r="B67" s="1" t="s">
        <v>73</v>
      </c>
      <c r="C67" s="1" t="s">
        <v>87</v>
      </c>
      <c r="F67" s="4">
        <f t="shared" si="2"/>
        <v>62</v>
      </c>
      <c r="G67" s="4">
        <f t="shared" ref="G67:J67" si="64"> G66 +4</f>
        <v>244</v>
      </c>
      <c r="H67" s="4">
        <f t="shared" si="64"/>
        <v>248</v>
      </c>
      <c r="I67" s="4">
        <f t="shared" si="64"/>
        <v>252</v>
      </c>
      <c r="J67" s="4">
        <f t="shared" si="64"/>
        <v>256</v>
      </c>
      <c r="K67" s="8">
        <f t="shared" si="1"/>
        <v>768</v>
      </c>
    </row>
    <row r="68" ht="16.5" customHeight="1">
      <c r="A68" s="1">
        <v>67.0</v>
      </c>
      <c r="B68" s="1" t="s">
        <v>73</v>
      </c>
      <c r="C68" s="1" t="s">
        <v>87</v>
      </c>
      <c r="F68" s="4">
        <f t="shared" si="2"/>
        <v>63</v>
      </c>
      <c r="G68" s="4">
        <f t="shared" ref="G68:J68" si="65"> G67 +4</f>
        <v>248</v>
      </c>
      <c r="H68" s="4">
        <f t="shared" si="65"/>
        <v>252</v>
      </c>
      <c r="I68" s="4">
        <f t="shared" si="65"/>
        <v>256</v>
      </c>
      <c r="J68" s="4">
        <f t="shared" si="65"/>
        <v>260</v>
      </c>
      <c r="K68" s="8">
        <f t="shared" si="1"/>
        <v>780</v>
      </c>
    </row>
    <row r="69" ht="16.5" customHeight="1">
      <c r="A69" s="1">
        <v>68.0</v>
      </c>
      <c r="B69" s="1" t="s">
        <v>73</v>
      </c>
      <c r="C69" s="1" t="s">
        <v>87</v>
      </c>
      <c r="F69" s="4">
        <f t="shared" si="2"/>
        <v>64</v>
      </c>
      <c r="G69" s="4">
        <f t="shared" ref="G69:J69" si="66"> G68 +4</f>
        <v>252</v>
      </c>
      <c r="H69" s="4">
        <f t="shared" si="66"/>
        <v>256</v>
      </c>
      <c r="I69" s="4">
        <f t="shared" si="66"/>
        <v>260</v>
      </c>
      <c r="J69" s="4">
        <f t="shared" si="66"/>
        <v>264</v>
      </c>
      <c r="K69" s="8">
        <f t="shared" si="1"/>
        <v>792</v>
      </c>
    </row>
    <row r="70" ht="16.5" customHeight="1">
      <c r="A70" s="1">
        <v>69.0</v>
      </c>
      <c r="B70" s="1" t="s">
        <v>73</v>
      </c>
      <c r="C70" s="1" t="s">
        <v>87</v>
      </c>
      <c r="F70" s="4">
        <f t="shared" si="2"/>
        <v>65</v>
      </c>
      <c r="G70" s="4">
        <f t="shared" ref="G70:J70" si="67"> G69 +4</f>
        <v>256</v>
      </c>
      <c r="H70" s="4">
        <f t="shared" si="67"/>
        <v>260</v>
      </c>
      <c r="I70" s="4">
        <f t="shared" si="67"/>
        <v>264</v>
      </c>
      <c r="J70" s="4">
        <f t="shared" si="67"/>
        <v>268</v>
      </c>
      <c r="K70" s="8">
        <f t="shared" si="1"/>
        <v>804</v>
      </c>
    </row>
    <row r="71" ht="16.5" customHeight="1">
      <c r="A71" s="1">
        <v>70.0</v>
      </c>
      <c r="B71" s="1" t="s">
        <v>88</v>
      </c>
      <c r="C71" s="1" t="s">
        <v>89</v>
      </c>
      <c r="F71" s="4">
        <f t="shared" si="2"/>
        <v>66</v>
      </c>
      <c r="G71" s="4">
        <f t="shared" ref="G71:J71" si="68"> G70 +4</f>
        <v>260</v>
      </c>
      <c r="H71" s="4">
        <f t="shared" si="68"/>
        <v>264</v>
      </c>
      <c r="I71" s="4">
        <f t="shared" si="68"/>
        <v>268</v>
      </c>
      <c r="J71" s="4">
        <f t="shared" si="68"/>
        <v>272</v>
      </c>
      <c r="K71" s="8">
        <f t="shared" si="1"/>
        <v>816</v>
      </c>
    </row>
    <row r="72" ht="16.5" customHeight="1">
      <c r="A72" s="1">
        <v>71.0</v>
      </c>
      <c r="B72" s="1" t="s">
        <v>88</v>
      </c>
      <c r="C72" s="1" t="s">
        <v>89</v>
      </c>
      <c r="F72" s="4">
        <f t="shared" si="2"/>
        <v>67</v>
      </c>
      <c r="G72" s="4">
        <f t="shared" ref="G72:J72" si="69"> G71 +4</f>
        <v>264</v>
      </c>
      <c r="H72" s="4">
        <f t="shared" si="69"/>
        <v>268</v>
      </c>
      <c r="I72" s="4">
        <f t="shared" si="69"/>
        <v>272</v>
      </c>
      <c r="J72" s="4">
        <f t="shared" si="69"/>
        <v>276</v>
      </c>
      <c r="K72" s="8">
        <f t="shared" si="1"/>
        <v>828</v>
      </c>
    </row>
    <row r="73" ht="16.5" customHeight="1">
      <c r="A73" s="1">
        <v>72.0</v>
      </c>
      <c r="B73" s="1" t="s">
        <v>88</v>
      </c>
      <c r="C73" s="1" t="s">
        <v>89</v>
      </c>
      <c r="F73" s="4">
        <f t="shared" si="2"/>
        <v>68</v>
      </c>
      <c r="G73" s="4">
        <f t="shared" ref="G73:J73" si="70"> G72 +4</f>
        <v>268</v>
      </c>
      <c r="H73" s="4">
        <f t="shared" si="70"/>
        <v>272</v>
      </c>
      <c r="I73" s="4">
        <f t="shared" si="70"/>
        <v>276</v>
      </c>
      <c r="J73" s="4">
        <f t="shared" si="70"/>
        <v>280</v>
      </c>
      <c r="K73" s="8">
        <f t="shared" si="1"/>
        <v>840</v>
      </c>
    </row>
    <row r="74" ht="16.5" customHeight="1">
      <c r="A74" s="1">
        <v>73.0</v>
      </c>
      <c r="B74" s="1" t="s">
        <v>88</v>
      </c>
      <c r="C74" s="1" t="s">
        <v>89</v>
      </c>
      <c r="F74" s="4">
        <f t="shared" si="2"/>
        <v>69</v>
      </c>
      <c r="G74" s="4">
        <f t="shared" ref="G74:J74" si="71"> G73 +4</f>
        <v>272</v>
      </c>
      <c r="H74" s="4">
        <f t="shared" si="71"/>
        <v>276</v>
      </c>
      <c r="I74" s="4">
        <f t="shared" si="71"/>
        <v>280</v>
      </c>
      <c r="J74" s="4">
        <f t="shared" si="71"/>
        <v>284</v>
      </c>
      <c r="K74" s="8">
        <f t="shared" si="1"/>
        <v>852</v>
      </c>
    </row>
    <row r="75" ht="16.5" customHeight="1">
      <c r="A75" s="1">
        <v>74.0</v>
      </c>
      <c r="B75" s="1" t="s">
        <v>88</v>
      </c>
      <c r="C75" s="1" t="s">
        <v>89</v>
      </c>
      <c r="F75" s="4">
        <f t="shared" si="2"/>
        <v>70</v>
      </c>
      <c r="G75" s="4">
        <f t="shared" ref="G75:J75" si="72"> G74 +4</f>
        <v>276</v>
      </c>
      <c r="H75" s="4">
        <f t="shared" si="72"/>
        <v>280</v>
      </c>
      <c r="I75" s="4">
        <f t="shared" si="72"/>
        <v>284</v>
      </c>
      <c r="J75" s="4">
        <f t="shared" si="72"/>
        <v>288</v>
      </c>
      <c r="K75" s="8">
        <f t="shared" si="1"/>
        <v>864</v>
      </c>
    </row>
    <row r="76" ht="16.5" customHeight="1">
      <c r="A76" s="1">
        <v>75.0</v>
      </c>
      <c r="B76" s="1" t="s">
        <v>97</v>
      </c>
      <c r="C76" s="1" t="s">
        <v>98</v>
      </c>
      <c r="F76" s="4">
        <f t="shared" si="2"/>
        <v>71</v>
      </c>
      <c r="G76" s="4">
        <f t="shared" ref="G76:J76" si="73"> G75 +4</f>
        <v>280</v>
      </c>
      <c r="H76" s="4">
        <f t="shared" si="73"/>
        <v>284</v>
      </c>
      <c r="I76" s="4">
        <f t="shared" si="73"/>
        <v>288</v>
      </c>
      <c r="J76" s="4">
        <f t="shared" si="73"/>
        <v>292</v>
      </c>
      <c r="K76" s="8">
        <f t="shared" si="1"/>
        <v>876</v>
      </c>
    </row>
    <row r="77" ht="16.5" customHeight="1">
      <c r="A77" s="1">
        <v>76.0</v>
      </c>
      <c r="B77" s="1" t="s">
        <v>97</v>
      </c>
      <c r="C77" s="1" t="s">
        <v>98</v>
      </c>
      <c r="F77" s="4">
        <f t="shared" si="2"/>
        <v>72</v>
      </c>
      <c r="G77" s="4">
        <f t="shared" ref="G77:J77" si="74"> G76 +4</f>
        <v>284</v>
      </c>
      <c r="H77" s="4">
        <f t="shared" si="74"/>
        <v>288</v>
      </c>
      <c r="I77" s="4">
        <f t="shared" si="74"/>
        <v>292</v>
      </c>
      <c r="J77" s="4">
        <f t="shared" si="74"/>
        <v>296</v>
      </c>
      <c r="K77" s="8">
        <f t="shared" si="1"/>
        <v>888</v>
      </c>
    </row>
    <row r="78" ht="16.5" customHeight="1">
      <c r="A78" s="1">
        <v>77.0</v>
      </c>
      <c r="B78" s="1" t="s">
        <v>97</v>
      </c>
      <c r="C78" s="1" t="s">
        <v>98</v>
      </c>
      <c r="F78" s="4">
        <f t="shared" si="2"/>
        <v>73</v>
      </c>
      <c r="G78" s="4">
        <f t="shared" ref="G78:J78" si="75"> G77 +4</f>
        <v>288</v>
      </c>
      <c r="H78" s="4">
        <f t="shared" si="75"/>
        <v>292</v>
      </c>
      <c r="I78" s="4">
        <f t="shared" si="75"/>
        <v>296</v>
      </c>
      <c r="J78" s="4">
        <f t="shared" si="75"/>
        <v>300</v>
      </c>
      <c r="K78" s="8">
        <f t="shared" si="1"/>
        <v>900</v>
      </c>
    </row>
    <row r="79" ht="16.5" customHeight="1">
      <c r="A79" s="1">
        <v>78.0</v>
      </c>
      <c r="B79" s="1" t="s">
        <v>97</v>
      </c>
      <c r="C79" s="1" t="s">
        <v>98</v>
      </c>
      <c r="F79" s="4">
        <f t="shared" si="2"/>
        <v>74</v>
      </c>
      <c r="G79" s="4">
        <f t="shared" ref="G79:J79" si="76"> G78 +4</f>
        <v>292</v>
      </c>
      <c r="H79" s="4">
        <f t="shared" si="76"/>
        <v>296</v>
      </c>
      <c r="I79" s="4">
        <f t="shared" si="76"/>
        <v>300</v>
      </c>
      <c r="J79" s="4">
        <f t="shared" si="76"/>
        <v>304</v>
      </c>
      <c r="K79" s="8">
        <f t="shared" si="1"/>
        <v>912</v>
      </c>
    </row>
    <row r="80" ht="16.5" customHeight="1">
      <c r="A80" s="1">
        <v>79.0</v>
      </c>
      <c r="B80" s="1" t="s">
        <v>97</v>
      </c>
      <c r="C80" s="1" t="s">
        <v>98</v>
      </c>
      <c r="F80" s="4">
        <f t="shared" si="2"/>
        <v>75</v>
      </c>
      <c r="G80" s="4">
        <f t="shared" ref="G80:J80" si="77"> G79 +4</f>
        <v>296</v>
      </c>
      <c r="H80" s="4">
        <f t="shared" si="77"/>
        <v>300</v>
      </c>
      <c r="I80" s="4">
        <f t="shared" si="77"/>
        <v>304</v>
      </c>
      <c r="J80" s="4">
        <f t="shared" si="77"/>
        <v>308</v>
      </c>
      <c r="K80" s="8">
        <f t="shared" si="1"/>
        <v>924</v>
      </c>
    </row>
    <row r="81" ht="16.5" customHeight="1">
      <c r="A81" s="1">
        <v>80.0</v>
      </c>
      <c r="B81" s="1" t="s">
        <v>85</v>
      </c>
      <c r="C81" s="1" t="s">
        <v>100</v>
      </c>
      <c r="F81" s="4">
        <f t="shared" si="2"/>
        <v>76</v>
      </c>
      <c r="G81" s="4">
        <f t="shared" ref="G81:J81" si="78"> G80 +4</f>
        <v>300</v>
      </c>
      <c r="H81" s="4">
        <f t="shared" si="78"/>
        <v>304</v>
      </c>
      <c r="I81" s="4">
        <f t="shared" si="78"/>
        <v>308</v>
      </c>
      <c r="J81" s="4">
        <f t="shared" si="78"/>
        <v>312</v>
      </c>
      <c r="K81" s="8">
        <f t="shared" si="1"/>
        <v>936</v>
      </c>
    </row>
    <row r="82" ht="16.5" customHeight="1">
      <c r="A82" s="1">
        <v>81.0</v>
      </c>
      <c r="B82" s="1" t="s">
        <v>85</v>
      </c>
      <c r="C82" s="1" t="s">
        <v>100</v>
      </c>
      <c r="F82" s="4">
        <f t="shared" si="2"/>
        <v>77</v>
      </c>
      <c r="G82" s="4">
        <f t="shared" ref="G82:J82" si="79"> G81 +4</f>
        <v>304</v>
      </c>
      <c r="H82" s="4">
        <f t="shared" si="79"/>
        <v>308</v>
      </c>
      <c r="I82" s="4">
        <f t="shared" si="79"/>
        <v>312</v>
      </c>
      <c r="J82" s="4">
        <f t="shared" si="79"/>
        <v>316</v>
      </c>
      <c r="K82" s="8">
        <f t="shared" si="1"/>
        <v>948</v>
      </c>
    </row>
    <row r="83" ht="16.5" customHeight="1">
      <c r="A83" s="1">
        <v>82.0</v>
      </c>
      <c r="B83" s="1" t="s">
        <v>85</v>
      </c>
      <c r="C83" s="1" t="s">
        <v>100</v>
      </c>
      <c r="F83" s="4">
        <f t="shared" si="2"/>
        <v>78</v>
      </c>
      <c r="G83" s="4">
        <f t="shared" ref="G83:J83" si="80"> G82 +4</f>
        <v>308</v>
      </c>
      <c r="H83" s="4">
        <f t="shared" si="80"/>
        <v>312</v>
      </c>
      <c r="I83" s="4">
        <f t="shared" si="80"/>
        <v>316</v>
      </c>
      <c r="J83" s="4">
        <f t="shared" si="80"/>
        <v>320</v>
      </c>
      <c r="K83" s="8">
        <f t="shared" si="1"/>
        <v>960</v>
      </c>
    </row>
    <row r="84" ht="16.5" customHeight="1">
      <c r="A84" s="1">
        <v>83.0</v>
      </c>
      <c r="B84" s="1" t="s">
        <v>85</v>
      </c>
      <c r="C84" s="1" t="s">
        <v>100</v>
      </c>
      <c r="F84" s="4">
        <f t="shared" si="2"/>
        <v>79</v>
      </c>
      <c r="G84" s="4">
        <f t="shared" ref="G84:J84" si="81"> G83 +4</f>
        <v>312</v>
      </c>
      <c r="H84" s="4">
        <f t="shared" si="81"/>
        <v>316</v>
      </c>
      <c r="I84" s="4">
        <f t="shared" si="81"/>
        <v>320</v>
      </c>
      <c r="J84" s="4">
        <f t="shared" si="81"/>
        <v>324</v>
      </c>
      <c r="K84" s="8">
        <f t="shared" si="1"/>
        <v>972</v>
      </c>
    </row>
    <row r="85" ht="16.5" customHeight="1">
      <c r="A85" s="1">
        <v>84.0</v>
      </c>
      <c r="B85" s="1" t="s">
        <v>85</v>
      </c>
      <c r="C85" s="1" t="s">
        <v>100</v>
      </c>
      <c r="F85" s="4">
        <f t="shared" si="2"/>
        <v>80</v>
      </c>
      <c r="G85" s="4">
        <f t="shared" ref="G85:J85" si="82"> G84 +4</f>
        <v>316</v>
      </c>
      <c r="H85" s="4">
        <f t="shared" si="82"/>
        <v>320</v>
      </c>
      <c r="I85" s="4">
        <f t="shared" si="82"/>
        <v>324</v>
      </c>
      <c r="J85" s="4">
        <f t="shared" si="82"/>
        <v>328</v>
      </c>
      <c r="K85" s="8">
        <f t="shared" si="1"/>
        <v>984</v>
      </c>
    </row>
    <row r="86" ht="16.5" customHeight="1">
      <c r="A86" s="1">
        <v>85.0</v>
      </c>
      <c r="B86" s="1" t="s">
        <v>87</v>
      </c>
      <c r="C86" s="1" t="s">
        <v>107</v>
      </c>
      <c r="F86" s="4">
        <f t="shared" si="2"/>
        <v>81</v>
      </c>
      <c r="G86" s="4">
        <f t="shared" ref="G86:J86" si="83"> G85 +4</f>
        <v>320</v>
      </c>
      <c r="H86" s="4">
        <f t="shared" si="83"/>
        <v>324</v>
      </c>
      <c r="I86" s="4">
        <f t="shared" si="83"/>
        <v>328</v>
      </c>
      <c r="J86" s="4">
        <f t="shared" si="83"/>
        <v>332</v>
      </c>
      <c r="K86" s="8">
        <f t="shared" si="1"/>
        <v>996</v>
      </c>
    </row>
    <row r="87" ht="16.5" customHeight="1">
      <c r="A87" s="1">
        <v>86.0</v>
      </c>
      <c r="B87" s="1" t="s">
        <v>87</v>
      </c>
      <c r="C87" s="1" t="s">
        <v>107</v>
      </c>
      <c r="F87" s="4">
        <f t="shared" si="2"/>
        <v>82</v>
      </c>
      <c r="G87" s="4">
        <f t="shared" ref="G87:J87" si="84"> G86 +4</f>
        <v>324</v>
      </c>
      <c r="H87" s="4">
        <f t="shared" si="84"/>
        <v>328</v>
      </c>
      <c r="I87" s="4">
        <f t="shared" si="84"/>
        <v>332</v>
      </c>
      <c r="J87" s="4">
        <f t="shared" si="84"/>
        <v>336</v>
      </c>
      <c r="K87" s="8">
        <f t="shared" si="1"/>
        <v>1008</v>
      </c>
    </row>
    <row r="88" ht="16.5" customHeight="1">
      <c r="A88" s="1">
        <v>87.0</v>
      </c>
      <c r="B88" s="1" t="s">
        <v>87</v>
      </c>
      <c r="C88" s="1" t="s">
        <v>107</v>
      </c>
      <c r="F88" s="4">
        <f t="shared" si="2"/>
        <v>83</v>
      </c>
      <c r="G88" s="4">
        <f t="shared" ref="G88:J88" si="85"> G87 +4</f>
        <v>328</v>
      </c>
      <c r="H88" s="4">
        <f t="shared" si="85"/>
        <v>332</v>
      </c>
      <c r="I88" s="4">
        <f t="shared" si="85"/>
        <v>336</v>
      </c>
      <c r="J88" s="4">
        <f t="shared" si="85"/>
        <v>340</v>
      </c>
      <c r="K88" s="8">
        <f t="shared" si="1"/>
        <v>1020</v>
      </c>
    </row>
    <row r="89" ht="16.5" customHeight="1">
      <c r="A89" s="1">
        <v>88.0</v>
      </c>
      <c r="B89" s="1" t="s">
        <v>87</v>
      </c>
      <c r="C89" s="1" t="s">
        <v>107</v>
      </c>
      <c r="F89" s="4">
        <f t="shared" si="2"/>
        <v>84</v>
      </c>
      <c r="G89" s="4">
        <f t="shared" ref="G89:J89" si="86"> G88 +4</f>
        <v>332</v>
      </c>
      <c r="H89" s="4">
        <f t="shared" si="86"/>
        <v>336</v>
      </c>
      <c r="I89" s="4">
        <f t="shared" si="86"/>
        <v>340</v>
      </c>
      <c r="J89" s="4">
        <f t="shared" si="86"/>
        <v>344</v>
      </c>
      <c r="K89" s="8">
        <f t="shared" si="1"/>
        <v>1032</v>
      </c>
    </row>
    <row r="90" ht="16.5" customHeight="1">
      <c r="A90" s="1">
        <v>89.0</v>
      </c>
      <c r="B90" s="1" t="s">
        <v>87</v>
      </c>
      <c r="C90" s="1" t="s">
        <v>107</v>
      </c>
      <c r="F90" s="4">
        <f t="shared" si="2"/>
        <v>85</v>
      </c>
      <c r="G90" s="4">
        <f t="shared" ref="G90:J90" si="87"> G89 +4</f>
        <v>336</v>
      </c>
      <c r="H90" s="4">
        <f t="shared" si="87"/>
        <v>340</v>
      </c>
      <c r="I90" s="4">
        <f t="shared" si="87"/>
        <v>344</v>
      </c>
      <c r="J90" s="4">
        <f t="shared" si="87"/>
        <v>348</v>
      </c>
      <c r="K90" s="8">
        <f t="shared" si="1"/>
        <v>1044</v>
      </c>
    </row>
    <row r="91" ht="16.5" customHeight="1">
      <c r="A91" s="1">
        <v>90.0</v>
      </c>
      <c r="B91" s="1" t="s">
        <v>89</v>
      </c>
      <c r="C91" s="1" t="s">
        <v>111</v>
      </c>
      <c r="F91" s="4">
        <f t="shared" si="2"/>
        <v>86</v>
      </c>
      <c r="G91" s="4">
        <f t="shared" ref="G91:J91" si="88"> G90 +4</f>
        <v>340</v>
      </c>
      <c r="H91" s="4">
        <f t="shared" si="88"/>
        <v>344</v>
      </c>
      <c r="I91" s="4">
        <f t="shared" si="88"/>
        <v>348</v>
      </c>
      <c r="J91" s="4">
        <f t="shared" si="88"/>
        <v>352</v>
      </c>
      <c r="K91" s="8">
        <f t="shared" si="1"/>
        <v>1056</v>
      </c>
    </row>
    <row r="92" ht="16.5" customHeight="1">
      <c r="A92" s="1">
        <v>91.0</v>
      </c>
      <c r="B92" s="1" t="s">
        <v>89</v>
      </c>
      <c r="C92" s="1" t="s">
        <v>111</v>
      </c>
      <c r="F92" s="4">
        <f t="shared" si="2"/>
        <v>87</v>
      </c>
      <c r="G92" s="4">
        <f t="shared" ref="G92:J92" si="89"> G91 +4</f>
        <v>344</v>
      </c>
      <c r="H92" s="4">
        <f t="shared" si="89"/>
        <v>348</v>
      </c>
      <c r="I92" s="4">
        <f t="shared" si="89"/>
        <v>352</v>
      </c>
      <c r="J92" s="4">
        <f t="shared" si="89"/>
        <v>356</v>
      </c>
      <c r="K92" s="8">
        <f t="shared" si="1"/>
        <v>1068</v>
      </c>
    </row>
    <row r="93" ht="16.5" customHeight="1">
      <c r="A93" s="1">
        <v>92.0</v>
      </c>
      <c r="B93" s="1" t="s">
        <v>89</v>
      </c>
      <c r="C93" s="1" t="s">
        <v>111</v>
      </c>
      <c r="F93" s="4">
        <f t="shared" si="2"/>
        <v>88</v>
      </c>
      <c r="G93" s="4">
        <f t="shared" ref="G93:J93" si="90"> G92 +4</f>
        <v>348</v>
      </c>
      <c r="H93" s="4">
        <f t="shared" si="90"/>
        <v>352</v>
      </c>
      <c r="I93" s="4">
        <f t="shared" si="90"/>
        <v>356</v>
      </c>
      <c r="J93" s="4">
        <f t="shared" si="90"/>
        <v>360</v>
      </c>
      <c r="K93" s="8">
        <f t="shared" si="1"/>
        <v>1080</v>
      </c>
    </row>
    <row r="94" ht="16.5" customHeight="1">
      <c r="A94" s="1">
        <v>93.0</v>
      </c>
      <c r="B94" s="1" t="s">
        <v>89</v>
      </c>
      <c r="C94" s="1" t="s">
        <v>111</v>
      </c>
      <c r="F94" s="4">
        <f t="shared" si="2"/>
        <v>89</v>
      </c>
      <c r="G94" s="4">
        <f t="shared" ref="G94:J94" si="91"> G93 +4</f>
        <v>352</v>
      </c>
      <c r="H94" s="4">
        <f t="shared" si="91"/>
        <v>356</v>
      </c>
      <c r="I94" s="4">
        <f t="shared" si="91"/>
        <v>360</v>
      </c>
      <c r="J94" s="4">
        <f t="shared" si="91"/>
        <v>364</v>
      </c>
      <c r="K94" s="8">
        <f t="shared" si="1"/>
        <v>1092</v>
      </c>
    </row>
    <row r="95" ht="16.5" customHeight="1">
      <c r="A95" s="1">
        <v>94.0</v>
      </c>
      <c r="B95" s="1" t="s">
        <v>89</v>
      </c>
      <c r="C95" s="1" t="s">
        <v>111</v>
      </c>
      <c r="F95" s="4">
        <f t="shared" si="2"/>
        <v>90</v>
      </c>
      <c r="G95" s="4">
        <f t="shared" ref="G95:J95" si="92"> G94 +4</f>
        <v>356</v>
      </c>
      <c r="H95" s="4">
        <f t="shared" si="92"/>
        <v>360</v>
      </c>
      <c r="I95" s="4">
        <f t="shared" si="92"/>
        <v>364</v>
      </c>
      <c r="J95" s="4">
        <f t="shared" si="92"/>
        <v>368</v>
      </c>
      <c r="K95" s="8">
        <f t="shared" si="1"/>
        <v>1104</v>
      </c>
    </row>
    <row r="96" ht="16.5" customHeight="1">
      <c r="A96" s="1">
        <v>95.0</v>
      </c>
      <c r="B96" s="1" t="s">
        <v>98</v>
      </c>
      <c r="C96" s="1" t="s">
        <v>114</v>
      </c>
      <c r="F96" s="4">
        <f t="shared" si="2"/>
        <v>91</v>
      </c>
      <c r="G96" s="4">
        <f t="shared" ref="G96:J96" si="93"> G95 +4</f>
        <v>360</v>
      </c>
      <c r="H96" s="4">
        <f t="shared" si="93"/>
        <v>364</v>
      </c>
      <c r="I96" s="4">
        <f t="shared" si="93"/>
        <v>368</v>
      </c>
      <c r="J96" s="4">
        <f t="shared" si="93"/>
        <v>372</v>
      </c>
      <c r="K96" s="8">
        <f t="shared" si="1"/>
        <v>1116</v>
      </c>
    </row>
    <row r="97" ht="16.5" customHeight="1">
      <c r="A97" s="1">
        <v>96.0</v>
      </c>
      <c r="B97" s="1" t="s">
        <v>98</v>
      </c>
      <c r="C97" s="1" t="s">
        <v>114</v>
      </c>
      <c r="F97" s="4">
        <f t="shared" si="2"/>
        <v>92</v>
      </c>
      <c r="G97" s="4">
        <f t="shared" ref="G97:J97" si="94"> G96 +4</f>
        <v>364</v>
      </c>
      <c r="H97" s="4">
        <f t="shared" si="94"/>
        <v>368</v>
      </c>
      <c r="I97" s="4">
        <f t="shared" si="94"/>
        <v>372</v>
      </c>
      <c r="J97" s="4">
        <f t="shared" si="94"/>
        <v>376</v>
      </c>
      <c r="K97" s="8">
        <f t="shared" si="1"/>
        <v>1128</v>
      </c>
    </row>
    <row r="98" ht="16.5" customHeight="1">
      <c r="A98" s="1">
        <v>97.0</v>
      </c>
      <c r="B98" s="1" t="s">
        <v>98</v>
      </c>
      <c r="C98" s="1" t="s">
        <v>114</v>
      </c>
      <c r="F98" s="4">
        <f t="shared" si="2"/>
        <v>93</v>
      </c>
      <c r="G98" s="4">
        <f t="shared" ref="G98:J98" si="95"> G97 +4</f>
        <v>368</v>
      </c>
      <c r="H98" s="4">
        <f t="shared" si="95"/>
        <v>372</v>
      </c>
      <c r="I98" s="4">
        <f t="shared" si="95"/>
        <v>376</v>
      </c>
      <c r="J98" s="4">
        <f t="shared" si="95"/>
        <v>380</v>
      </c>
      <c r="K98" s="8">
        <f t="shared" si="1"/>
        <v>1140</v>
      </c>
    </row>
    <row r="99" ht="16.5" customHeight="1">
      <c r="A99" s="1">
        <v>98.0</v>
      </c>
      <c r="B99" s="1" t="s">
        <v>98</v>
      </c>
      <c r="C99" s="1" t="s">
        <v>114</v>
      </c>
      <c r="F99" s="4">
        <f t="shared" si="2"/>
        <v>94</v>
      </c>
      <c r="G99" s="4">
        <f t="shared" ref="G99:J99" si="96"> G98 +4</f>
        <v>372</v>
      </c>
      <c r="H99" s="4">
        <f t="shared" si="96"/>
        <v>376</v>
      </c>
      <c r="I99" s="4">
        <f t="shared" si="96"/>
        <v>380</v>
      </c>
      <c r="J99" s="4">
        <f t="shared" si="96"/>
        <v>384</v>
      </c>
      <c r="K99" s="8">
        <f t="shared" si="1"/>
        <v>1152</v>
      </c>
    </row>
    <row r="100" ht="16.5" customHeight="1">
      <c r="A100" s="1">
        <v>99.0</v>
      </c>
      <c r="B100" s="1" t="s">
        <v>98</v>
      </c>
      <c r="C100" s="1" t="s">
        <v>114</v>
      </c>
      <c r="F100" s="4">
        <f t="shared" si="2"/>
        <v>95</v>
      </c>
      <c r="G100" s="4">
        <f t="shared" ref="G100:J100" si="97"> G99 +4</f>
        <v>376</v>
      </c>
      <c r="H100" s="4">
        <f t="shared" si="97"/>
        <v>380</v>
      </c>
      <c r="I100" s="4">
        <f t="shared" si="97"/>
        <v>384</v>
      </c>
      <c r="J100" s="4">
        <f t="shared" si="97"/>
        <v>388</v>
      </c>
      <c r="K100" s="8">
        <f t="shared" si="1"/>
        <v>1164</v>
      </c>
    </row>
    <row r="101" ht="16.5" customHeight="1">
      <c r="A101" s="1">
        <v>100.0</v>
      </c>
      <c r="B101" s="1" t="s">
        <v>100</v>
      </c>
      <c r="C101" s="1" t="s">
        <v>117</v>
      </c>
      <c r="F101" s="4">
        <f t="shared" si="2"/>
        <v>96</v>
      </c>
      <c r="G101" s="4">
        <f t="shared" ref="G101:J101" si="98"> G100 +4</f>
        <v>380</v>
      </c>
      <c r="H101" s="4">
        <f t="shared" si="98"/>
        <v>384</v>
      </c>
      <c r="I101" s="4">
        <f t="shared" si="98"/>
        <v>388</v>
      </c>
      <c r="J101" s="4">
        <f t="shared" si="98"/>
        <v>392</v>
      </c>
      <c r="K101" s="8">
        <f t="shared" si="1"/>
        <v>1176</v>
      </c>
    </row>
    <row r="102" ht="16.5" customHeight="1">
      <c r="A102" s="4"/>
      <c r="F102" s="4">
        <f t="shared" si="2"/>
        <v>97</v>
      </c>
      <c r="G102" s="4">
        <f t="shared" ref="G102:J102" si="99"> G101 +4</f>
        <v>384</v>
      </c>
      <c r="H102" s="4">
        <f t="shared" si="99"/>
        <v>388</v>
      </c>
      <c r="I102" s="4">
        <f t="shared" si="99"/>
        <v>392</v>
      </c>
      <c r="J102" s="4">
        <f t="shared" si="99"/>
        <v>396</v>
      </c>
      <c r="K102" s="8">
        <f t="shared" si="1"/>
        <v>1188</v>
      </c>
    </row>
    <row r="103" ht="16.5" customHeight="1">
      <c r="A103" s="4"/>
      <c r="F103" s="4">
        <f t="shared" si="2"/>
        <v>98</v>
      </c>
      <c r="G103" s="4">
        <f t="shared" ref="G103:J103" si="100"> G102 +4</f>
        <v>388</v>
      </c>
      <c r="H103" s="4">
        <f t="shared" si="100"/>
        <v>392</v>
      </c>
      <c r="I103" s="4">
        <f t="shared" si="100"/>
        <v>396</v>
      </c>
      <c r="J103" s="4">
        <f t="shared" si="100"/>
        <v>400</v>
      </c>
      <c r="K103" s="8">
        <f t="shared" si="1"/>
        <v>1200</v>
      </c>
    </row>
    <row r="104" ht="16.5" customHeight="1">
      <c r="A104" s="4"/>
      <c r="F104" s="4">
        <f t="shared" si="2"/>
        <v>99</v>
      </c>
      <c r="G104" s="4">
        <f t="shared" ref="G104:J104" si="101"> G103 +4</f>
        <v>392</v>
      </c>
      <c r="H104" s="4">
        <f t="shared" si="101"/>
        <v>396</v>
      </c>
      <c r="I104" s="4">
        <f t="shared" si="101"/>
        <v>400</v>
      </c>
      <c r="J104" s="4">
        <f t="shared" si="101"/>
        <v>404</v>
      </c>
      <c r="K104" s="8">
        <f t="shared" si="1"/>
        <v>1212</v>
      </c>
    </row>
    <row r="105" ht="16.5" customHeight="1">
      <c r="A105" s="4"/>
      <c r="F105" s="4">
        <f t="shared" si="2"/>
        <v>100</v>
      </c>
      <c r="G105" s="4">
        <f t="shared" ref="G105:J105" si="102"> G104 +4</f>
        <v>396</v>
      </c>
      <c r="H105" s="4">
        <f t="shared" si="102"/>
        <v>400</v>
      </c>
      <c r="I105" s="4">
        <f t="shared" si="102"/>
        <v>404</v>
      </c>
      <c r="J105" s="4">
        <f t="shared" si="102"/>
        <v>408</v>
      </c>
      <c r="K105" s="8">
        <f t="shared" si="1"/>
        <v>1224</v>
      </c>
    </row>
    <row r="106" ht="16.5" customHeight="1">
      <c r="A106" s="4"/>
    </row>
    <row r="107" ht="16.5" customHeight="1">
      <c r="A107" s="4"/>
    </row>
    <row r="108" ht="16.5" customHeight="1">
      <c r="A108" s="4"/>
    </row>
    <row r="109" ht="16.5" customHeight="1">
      <c r="A109" s="4"/>
    </row>
    <row r="110" ht="16.5" customHeight="1">
      <c r="A110" s="4"/>
    </row>
    <row r="111" ht="16.5" customHeight="1">
      <c r="A111" s="4"/>
    </row>
    <row r="112" ht="16.5" customHeight="1">
      <c r="A112" s="4"/>
    </row>
    <row r="113" ht="16.5" customHeight="1">
      <c r="A113" s="4"/>
    </row>
    <row r="114" ht="16.5" customHeight="1">
      <c r="A114" s="4"/>
    </row>
    <row r="115" ht="16.5" customHeight="1">
      <c r="A115" s="4"/>
    </row>
    <row r="116" ht="16.5" customHeight="1">
      <c r="A116" s="4"/>
    </row>
    <row r="117" ht="16.5" customHeight="1">
      <c r="A117" s="4"/>
    </row>
    <row r="118" ht="16.5" customHeight="1">
      <c r="A118" s="4"/>
    </row>
    <row r="119" ht="16.5" customHeight="1">
      <c r="A119" s="4"/>
    </row>
    <row r="120" ht="16.5" customHeight="1">
      <c r="A120" s="4"/>
    </row>
    <row r="121" ht="16.5" customHeight="1">
      <c r="A121" s="4"/>
    </row>
    <row r="122" ht="16.5" customHeight="1">
      <c r="A122" s="4"/>
    </row>
    <row r="123" ht="16.5" customHeight="1">
      <c r="A123" s="4"/>
    </row>
    <row r="124" ht="16.5" customHeight="1">
      <c r="A124" s="4"/>
    </row>
    <row r="125" ht="16.5" customHeight="1">
      <c r="A125" s="4"/>
    </row>
    <row r="126" ht="16.5" customHeight="1">
      <c r="A126" s="4"/>
    </row>
    <row r="127" ht="16.5" customHeight="1">
      <c r="A127" s="4"/>
    </row>
    <row r="128" ht="16.5" customHeight="1">
      <c r="A128" s="4"/>
    </row>
    <row r="129" ht="16.5" customHeight="1">
      <c r="A129" s="4"/>
    </row>
    <row r="130" ht="16.5" customHeight="1">
      <c r="A130" s="4"/>
    </row>
    <row r="131" ht="16.5" customHeight="1">
      <c r="A131" s="4"/>
    </row>
    <row r="132" ht="16.5" customHeight="1">
      <c r="A132" s="4"/>
    </row>
    <row r="133" ht="16.5" customHeight="1">
      <c r="A133" s="4"/>
    </row>
    <row r="134" ht="16.5" customHeight="1">
      <c r="A134" s="4"/>
    </row>
    <row r="135" ht="16.5" customHeight="1">
      <c r="A135" s="4"/>
    </row>
    <row r="136" ht="16.5" customHeight="1">
      <c r="A136" s="4"/>
    </row>
    <row r="137" ht="16.5" customHeight="1">
      <c r="A137" s="4"/>
    </row>
    <row r="138" ht="16.5" customHeight="1">
      <c r="A138" s="4"/>
    </row>
    <row r="139" ht="16.5" customHeight="1">
      <c r="A139" s="4"/>
    </row>
    <row r="140" ht="16.5" customHeight="1">
      <c r="A140" s="4"/>
    </row>
    <row r="141" ht="16.5" customHeight="1">
      <c r="A141" s="4"/>
    </row>
    <row r="142" ht="16.5" customHeight="1">
      <c r="A142" s="4"/>
    </row>
    <row r="143" ht="16.5" customHeight="1">
      <c r="A143" s="4"/>
    </row>
    <row r="144" ht="16.5" customHeight="1">
      <c r="A144" s="4"/>
    </row>
    <row r="145" ht="16.5" customHeight="1">
      <c r="A145" s="4"/>
    </row>
    <row r="146" ht="16.5" customHeight="1">
      <c r="A146" s="4"/>
    </row>
    <row r="147" ht="16.5" customHeight="1">
      <c r="A147" s="4"/>
    </row>
    <row r="148" ht="16.5" customHeight="1">
      <c r="A148" s="4"/>
    </row>
    <row r="149" ht="16.5" customHeight="1">
      <c r="A149" s="4"/>
    </row>
    <row r="150" ht="16.5" customHeight="1">
      <c r="A150" s="4"/>
    </row>
    <row r="151" ht="16.5" customHeight="1">
      <c r="A151" s="4"/>
    </row>
    <row r="152" ht="16.5" customHeight="1">
      <c r="A152" s="4"/>
    </row>
    <row r="153" ht="16.5" customHeight="1">
      <c r="A153" s="4"/>
    </row>
    <row r="154" ht="16.5" customHeight="1">
      <c r="A154" s="4"/>
    </row>
    <row r="155" ht="16.5" customHeight="1">
      <c r="A155" s="4"/>
    </row>
    <row r="156" ht="16.5" customHeight="1">
      <c r="A156" s="4"/>
    </row>
    <row r="157" ht="16.5" customHeight="1">
      <c r="A157" s="4"/>
    </row>
    <row r="158" ht="16.5" customHeight="1">
      <c r="A158" s="4"/>
    </row>
    <row r="159" ht="16.5" customHeight="1">
      <c r="A159" s="4"/>
    </row>
    <row r="160" ht="16.5" customHeight="1">
      <c r="A160" s="4"/>
    </row>
    <row r="161" ht="16.5" customHeight="1">
      <c r="A161" s="4"/>
    </row>
    <row r="162" ht="16.5" customHeight="1">
      <c r="A162" s="4"/>
    </row>
    <row r="163" ht="16.5" customHeight="1">
      <c r="A163" s="4"/>
    </row>
    <row r="164" ht="16.5" customHeight="1">
      <c r="A164" s="4"/>
    </row>
    <row r="165" ht="16.5" customHeight="1">
      <c r="A165" s="4"/>
    </row>
    <row r="166" ht="16.5" customHeight="1">
      <c r="A166" s="4"/>
    </row>
    <row r="167" ht="16.5" customHeight="1">
      <c r="A167" s="4"/>
    </row>
    <row r="168" ht="16.5" customHeight="1">
      <c r="A168" s="4"/>
    </row>
    <row r="169" ht="16.5" customHeight="1">
      <c r="A169" s="4"/>
    </row>
    <row r="170" ht="16.5" customHeight="1">
      <c r="A170" s="4"/>
    </row>
    <row r="171" ht="16.5" customHeight="1">
      <c r="A171" s="4"/>
    </row>
    <row r="172" ht="16.5" customHeight="1">
      <c r="A172" s="4"/>
    </row>
    <row r="173" ht="16.5" customHeight="1">
      <c r="A173" s="4"/>
    </row>
    <row r="174" ht="16.5" customHeight="1">
      <c r="A174" s="4"/>
    </row>
    <row r="175" ht="16.5" customHeight="1">
      <c r="A175" s="4"/>
    </row>
    <row r="176" ht="16.5" customHeight="1">
      <c r="A176" s="4"/>
    </row>
    <row r="177" ht="16.5" customHeight="1">
      <c r="A177" s="4"/>
    </row>
    <row r="178" ht="16.5" customHeight="1">
      <c r="A178" s="4"/>
    </row>
    <row r="179" ht="16.5" customHeight="1">
      <c r="A179" s="4"/>
    </row>
    <row r="180" ht="16.5" customHeight="1">
      <c r="A180" s="4"/>
    </row>
    <row r="181" ht="16.5" customHeight="1">
      <c r="A181" s="4"/>
    </row>
    <row r="182" ht="16.5" customHeight="1">
      <c r="A182" s="4"/>
    </row>
    <row r="183" ht="16.5" customHeight="1">
      <c r="A183" s="4"/>
    </row>
    <row r="184" ht="16.5" customHeight="1">
      <c r="A184" s="4"/>
    </row>
    <row r="185" ht="16.5" customHeight="1">
      <c r="A185" s="4"/>
    </row>
    <row r="186" ht="16.5" customHeight="1">
      <c r="A186" s="4"/>
    </row>
    <row r="187" ht="16.5" customHeight="1">
      <c r="A187" s="4"/>
    </row>
    <row r="188" ht="16.5" customHeight="1">
      <c r="A188" s="4"/>
    </row>
    <row r="189" ht="16.5" customHeight="1">
      <c r="A189" s="4"/>
    </row>
    <row r="190" ht="16.5" customHeight="1">
      <c r="A190" s="4"/>
    </row>
    <row r="191" ht="16.5" customHeight="1">
      <c r="A191" s="4"/>
    </row>
    <row r="192" ht="16.5" customHeight="1">
      <c r="A192" s="4"/>
    </row>
    <row r="193" ht="16.5" customHeight="1">
      <c r="A193" s="4"/>
    </row>
    <row r="194" ht="16.5" customHeight="1">
      <c r="A194" s="4"/>
    </row>
    <row r="195" ht="16.5" customHeight="1">
      <c r="A195" s="4"/>
    </row>
    <row r="196" ht="16.5" customHeight="1">
      <c r="A196" s="4"/>
    </row>
    <row r="197" ht="16.5" customHeight="1">
      <c r="A197" s="4"/>
    </row>
    <row r="198" ht="16.5" customHeight="1">
      <c r="A198" s="4"/>
    </row>
    <row r="199" ht="16.5" customHeight="1">
      <c r="A199" s="4"/>
    </row>
    <row r="200" ht="16.5" customHeight="1">
      <c r="A200" s="4"/>
    </row>
    <row r="201" ht="16.5" customHeight="1">
      <c r="A201" s="4"/>
    </row>
    <row r="202" ht="16.5" customHeight="1">
      <c r="A202" s="4"/>
    </row>
    <row r="203" ht="16.5" customHeight="1">
      <c r="A203" s="4"/>
    </row>
    <row r="204" ht="16.5" customHeight="1">
      <c r="A204" s="4"/>
    </row>
    <row r="205" ht="16.5" customHeight="1">
      <c r="A205" s="4"/>
    </row>
    <row r="206" ht="16.5" customHeight="1">
      <c r="A206" s="4"/>
    </row>
    <row r="207" ht="16.5" customHeight="1">
      <c r="A207" s="4"/>
    </row>
    <row r="208" ht="16.5" customHeight="1">
      <c r="A208" s="4"/>
    </row>
    <row r="209" ht="16.5" customHeight="1">
      <c r="A209" s="4"/>
    </row>
    <row r="210" ht="16.5" customHeight="1">
      <c r="A210" s="4"/>
    </row>
    <row r="211" ht="16.5" customHeight="1">
      <c r="A211" s="4"/>
    </row>
    <row r="212" ht="16.5" customHeight="1">
      <c r="A212" s="4"/>
    </row>
    <row r="213" ht="16.5" customHeight="1">
      <c r="A213" s="4"/>
    </row>
    <row r="214" ht="16.5" customHeight="1">
      <c r="A214" s="4"/>
    </row>
    <row r="215" ht="16.5" customHeight="1">
      <c r="A215" s="4"/>
    </row>
    <row r="216" ht="16.5" customHeight="1">
      <c r="A216" s="4"/>
    </row>
    <row r="217" ht="16.5" customHeight="1">
      <c r="A217" s="4"/>
    </row>
    <row r="218" ht="16.5" customHeight="1">
      <c r="A218" s="4"/>
    </row>
    <row r="219" ht="16.5" customHeight="1">
      <c r="A219" s="4"/>
    </row>
    <row r="220" ht="16.5" customHeight="1">
      <c r="A220" s="4"/>
    </row>
    <row r="221" ht="16.5" customHeight="1">
      <c r="A221" s="4"/>
    </row>
    <row r="222" ht="16.5" customHeight="1">
      <c r="A222" s="4"/>
    </row>
    <row r="223" ht="16.5" customHeight="1">
      <c r="A223" s="4"/>
    </row>
    <row r="224" ht="16.5" customHeight="1">
      <c r="A224" s="4"/>
    </row>
    <row r="225" ht="16.5" customHeight="1">
      <c r="A225" s="4"/>
    </row>
    <row r="226" ht="16.5" customHeight="1">
      <c r="A226" s="4"/>
    </row>
    <row r="227" ht="16.5" customHeight="1">
      <c r="A227" s="4"/>
    </row>
    <row r="228" ht="16.5" customHeight="1">
      <c r="A228" s="4"/>
    </row>
    <row r="229" ht="16.5" customHeight="1">
      <c r="A229" s="4"/>
    </row>
    <row r="230" ht="16.5" customHeight="1">
      <c r="A230" s="4"/>
    </row>
    <row r="231" ht="16.5" customHeight="1">
      <c r="A231" s="4"/>
    </row>
    <row r="232" ht="16.5" customHeight="1">
      <c r="A232" s="4"/>
    </row>
    <row r="233" ht="16.5" customHeight="1">
      <c r="A233" s="4"/>
    </row>
    <row r="234" ht="16.5" customHeight="1">
      <c r="A234" s="4"/>
    </row>
    <row r="235" ht="16.5" customHeight="1">
      <c r="A235" s="4"/>
    </row>
    <row r="236" ht="16.5" customHeight="1">
      <c r="A236" s="4"/>
    </row>
    <row r="237" ht="16.5" customHeight="1">
      <c r="A237" s="4"/>
    </row>
    <row r="238" ht="16.5" customHeight="1">
      <c r="A238" s="4"/>
    </row>
    <row r="239" ht="16.5" customHeight="1">
      <c r="A239" s="4"/>
    </row>
    <row r="240" ht="16.5" customHeight="1">
      <c r="A240" s="4"/>
    </row>
    <row r="241" ht="16.5" customHeight="1">
      <c r="A241" s="4"/>
    </row>
    <row r="242" ht="16.5" customHeight="1">
      <c r="A242" s="4"/>
    </row>
    <row r="243" ht="16.5" customHeight="1">
      <c r="A243" s="4"/>
    </row>
    <row r="244" ht="16.5" customHeight="1">
      <c r="A244" s="4"/>
    </row>
    <row r="245" ht="16.5" customHeight="1">
      <c r="A245" s="4"/>
    </row>
    <row r="246" ht="16.5" customHeight="1">
      <c r="A246" s="4"/>
    </row>
    <row r="247" ht="16.5" customHeight="1">
      <c r="A247" s="4"/>
    </row>
    <row r="248" ht="16.5" customHeight="1">
      <c r="A248" s="4"/>
    </row>
    <row r="249" ht="16.5" customHeight="1">
      <c r="A249" s="4"/>
    </row>
    <row r="250" ht="16.5" customHeight="1">
      <c r="A250" s="4"/>
    </row>
    <row r="251" ht="16.5" customHeight="1">
      <c r="A251" s="4"/>
    </row>
    <row r="252" ht="16.5" customHeight="1">
      <c r="A252" s="4"/>
    </row>
    <row r="253" ht="16.5" customHeight="1">
      <c r="A253" s="4"/>
    </row>
    <row r="254" ht="16.5" customHeight="1">
      <c r="A254" s="4"/>
    </row>
    <row r="255" ht="16.5" customHeight="1">
      <c r="A255" s="4"/>
    </row>
    <row r="256" ht="16.5" customHeight="1">
      <c r="A256" s="4"/>
    </row>
    <row r="257" ht="16.5" customHeight="1">
      <c r="A257" s="4"/>
    </row>
    <row r="258" ht="16.5" customHeight="1">
      <c r="A258" s="4"/>
    </row>
    <row r="259" ht="16.5" customHeight="1">
      <c r="A259" s="4"/>
    </row>
    <row r="260" ht="16.5" customHeight="1">
      <c r="A260" s="4"/>
    </row>
    <row r="261" ht="16.5" customHeight="1">
      <c r="A261" s="4"/>
    </row>
    <row r="262" ht="16.5" customHeight="1">
      <c r="A262" s="4"/>
    </row>
    <row r="263" ht="16.5" customHeight="1">
      <c r="A263" s="4"/>
    </row>
    <row r="264" ht="16.5" customHeight="1">
      <c r="A264" s="4"/>
    </row>
    <row r="265" ht="16.5" customHeight="1">
      <c r="A265" s="4"/>
    </row>
    <row r="266" ht="16.5" customHeight="1">
      <c r="A266" s="4"/>
    </row>
    <row r="267" ht="16.5" customHeight="1">
      <c r="A267" s="4"/>
    </row>
    <row r="268" ht="16.5" customHeight="1">
      <c r="A268" s="4"/>
    </row>
    <row r="269" ht="16.5" customHeight="1">
      <c r="A269" s="4"/>
    </row>
    <row r="270" ht="16.5" customHeight="1">
      <c r="A270" s="4"/>
    </row>
    <row r="271" ht="16.5" customHeight="1">
      <c r="A271" s="4"/>
    </row>
    <row r="272" ht="16.5" customHeight="1">
      <c r="A272" s="4"/>
    </row>
    <row r="273" ht="16.5" customHeight="1">
      <c r="A273" s="4"/>
    </row>
    <row r="274" ht="16.5" customHeight="1">
      <c r="A274" s="4"/>
    </row>
    <row r="275" ht="16.5" customHeight="1">
      <c r="A275" s="4"/>
    </row>
    <row r="276" ht="16.5" customHeight="1">
      <c r="A276" s="4"/>
    </row>
    <row r="277" ht="16.5" customHeight="1">
      <c r="A277" s="4"/>
    </row>
    <row r="278" ht="16.5" customHeight="1">
      <c r="A278" s="4"/>
    </row>
    <row r="279" ht="16.5" customHeight="1">
      <c r="A279" s="4"/>
    </row>
    <row r="280" ht="16.5" customHeight="1">
      <c r="A280" s="4"/>
    </row>
    <row r="281" ht="16.5" customHeight="1">
      <c r="A281" s="4"/>
    </row>
    <row r="282" ht="16.5" customHeight="1">
      <c r="A282" s="4"/>
    </row>
    <row r="283" ht="16.5" customHeight="1">
      <c r="A283" s="4"/>
    </row>
    <row r="284" ht="16.5" customHeight="1">
      <c r="A284" s="4"/>
    </row>
    <row r="285" ht="16.5" customHeight="1">
      <c r="A285" s="4"/>
    </row>
    <row r="286" ht="16.5" customHeight="1">
      <c r="A286" s="4"/>
    </row>
    <row r="287" ht="16.5" customHeight="1">
      <c r="A287" s="4"/>
    </row>
    <row r="288" ht="16.5" customHeight="1">
      <c r="A288" s="4"/>
    </row>
    <row r="289" ht="16.5" customHeight="1">
      <c r="A289" s="4"/>
    </row>
    <row r="290" ht="16.5" customHeight="1">
      <c r="A290" s="4"/>
    </row>
    <row r="291" ht="16.5" customHeight="1">
      <c r="A291" s="4"/>
    </row>
    <row r="292" ht="16.5" customHeight="1">
      <c r="A292" s="4"/>
    </row>
    <row r="293" ht="16.5" customHeight="1">
      <c r="A293" s="4"/>
    </row>
    <row r="294" ht="16.5" customHeight="1">
      <c r="A294" s="4"/>
    </row>
    <row r="295" ht="16.5" customHeight="1">
      <c r="A295" s="4"/>
    </row>
    <row r="296" ht="16.5" customHeight="1">
      <c r="A296" s="4"/>
    </row>
    <row r="297" ht="16.5" customHeight="1">
      <c r="A297" s="4"/>
    </row>
    <row r="298" ht="16.5" customHeight="1">
      <c r="A298" s="4"/>
    </row>
    <row r="299" ht="16.5" customHeight="1">
      <c r="A299" s="4"/>
    </row>
    <row r="300" ht="16.5" customHeight="1">
      <c r="A300" s="4"/>
    </row>
    <row r="301" ht="16.5" customHeight="1">
      <c r="A301" s="4"/>
    </row>
    <row r="302" ht="16.5" customHeight="1">
      <c r="A302" s="4"/>
    </row>
    <row r="303" ht="16.5" customHeight="1">
      <c r="A303" s="4"/>
    </row>
    <row r="304" ht="16.5" customHeight="1">
      <c r="A304" s="4"/>
    </row>
    <row r="305" ht="16.5" customHeight="1">
      <c r="A305" s="4"/>
    </row>
    <row r="306" ht="16.5" customHeight="1">
      <c r="A306" s="4"/>
    </row>
    <row r="307" ht="16.5" customHeight="1">
      <c r="A307" s="4"/>
    </row>
    <row r="308" ht="16.5" customHeight="1">
      <c r="A308" s="4"/>
    </row>
    <row r="309" ht="16.5" customHeight="1">
      <c r="A309" s="4"/>
    </row>
    <row r="310" ht="16.5" customHeight="1">
      <c r="A310" s="4"/>
    </row>
    <row r="311" ht="16.5" customHeight="1">
      <c r="A311" s="4"/>
    </row>
    <row r="312" ht="16.5" customHeight="1">
      <c r="A312" s="4"/>
    </row>
    <row r="313" ht="16.5" customHeight="1">
      <c r="A313" s="4"/>
    </row>
    <row r="314" ht="16.5" customHeight="1">
      <c r="A314" s="4"/>
    </row>
    <row r="315" ht="16.5" customHeight="1">
      <c r="A315" s="4"/>
    </row>
    <row r="316" ht="16.5" customHeight="1">
      <c r="A316" s="4"/>
    </row>
    <row r="317" ht="16.5" customHeight="1">
      <c r="A317" s="4"/>
    </row>
    <row r="318" ht="16.5" customHeight="1">
      <c r="A318" s="4"/>
    </row>
    <row r="319" ht="16.5" customHeight="1">
      <c r="A319" s="4"/>
    </row>
    <row r="320" ht="16.5" customHeight="1">
      <c r="A320" s="4"/>
    </row>
    <row r="321" ht="16.5" customHeight="1">
      <c r="A321" s="4"/>
    </row>
    <row r="322" ht="16.5" customHeight="1">
      <c r="A322" s="4"/>
    </row>
    <row r="323" ht="16.5" customHeight="1">
      <c r="A323" s="4"/>
    </row>
    <row r="324" ht="16.5" customHeight="1">
      <c r="A324" s="4"/>
    </row>
    <row r="325" ht="16.5" customHeight="1">
      <c r="A325" s="4"/>
    </row>
    <row r="326" ht="16.5" customHeight="1">
      <c r="A326" s="4"/>
    </row>
    <row r="327" ht="16.5" customHeight="1">
      <c r="A327" s="4"/>
    </row>
    <row r="328" ht="16.5" customHeight="1">
      <c r="A328" s="4"/>
    </row>
    <row r="329" ht="16.5" customHeight="1">
      <c r="A329" s="4"/>
    </row>
    <row r="330" ht="16.5" customHeight="1">
      <c r="A330" s="4"/>
    </row>
    <row r="331" ht="16.5" customHeight="1">
      <c r="A331" s="4"/>
    </row>
    <row r="332" ht="16.5" customHeight="1">
      <c r="A332" s="4"/>
    </row>
    <row r="333" ht="16.5" customHeight="1">
      <c r="A333" s="4"/>
    </row>
    <row r="334" ht="16.5" customHeight="1">
      <c r="A334" s="4"/>
    </row>
    <row r="335" ht="16.5" customHeight="1">
      <c r="A335" s="4"/>
    </row>
    <row r="336" ht="16.5" customHeight="1">
      <c r="A336" s="4"/>
    </row>
    <row r="337" ht="16.5" customHeight="1">
      <c r="A337" s="4"/>
    </row>
    <row r="338" ht="16.5" customHeight="1">
      <c r="A338" s="4"/>
    </row>
    <row r="339" ht="16.5" customHeight="1">
      <c r="A339" s="4"/>
    </row>
    <row r="340" ht="16.5" customHeight="1">
      <c r="A340" s="4"/>
    </row>
    <row r="341" ht="16.5" customHeight="1">
      <c r="A341" s="4"/>
    </row>
    <row r="342" ht="16.5" customHeight="1">
      <c r="A342" s="4"/>
    </row>
    <row r="343" ht="16.5" customHeight="1">
      <c r="A343" s="4"/>
    </row>
    <row r="344" ht="16.5" customHeight="1">
      <c r="A344" s="4"/>
    </row>
    <row r="345" ht="16.5" customHeight="1">
      <c r="A345" s="4"/>
    </row>
    <row r="346" ht="16.5" customHeight="1">
      <c r="A346" s="4"/>
    </row>
    <row r="347" ht="16.5" customHeight="1">
      <c r="A347" s="4"/>
    </row>
    <row r="348" ht="16.5" customHeight="1">
      <c r="A348" s="4"/>
    </row>
    <row r="349" ht="16.5" customHeight="1">
      <c r="A349" s="4"/>
    </row>
    <row r="350" ht="16.5" customHeight="1">
      <c r="A350" s="4"/>
    </row>
    <row r="351" ht="16.5" customHeight="1">
      <c r="A351" s="4"/>
    </row>
    <row r="352" ht="16.5" customHeight="1">
      <c r="A352" s="4"/>
    </row>
    <row r="353" ht="16.5" customHeight="1">
      <c r="A353" s="4"/>
    </row>
    <row r="354" ht="16.5" customHeight="1">
      <c r="A354" s="4"/>
    </row>
    <row r="355" ht="16.5" customHeight="1">
      <c r="A355" s="4"/>
    </row>
    <row r="356" ht="16.5" customHeight="1">
      <c r="A356" s="4"/>
    </row>
    <row r="357" ht="16.5" customHeight="1">
      <c r="A357" s="4"/>
    </row>
    <row r="358" ht="16.5" customHeight="1">
      <c r="A358" s="4"/>
    </row>
    <row r="359" ht="16.5" customHeight="1">
      <c r="A359" s="4"/>
    </row>
    <row r="360" ht="16.5" customHeight="1">
      <c r="A360" s="4"/>
    </row>
    <row r="361" ht="16.5" customHeight="1">
      <c r="A361" s="4"/>
    </row>
    <row r="362" ht="16.5" customHeight="1">
      <c r="A362" s="4"/>
    </row>
    <row r="363" ht="16.5" customHeight="1">
      <c r="A363" s="4"/>
    </row>
    <row r="364" ht="16.5" customHeight="1">
      <c r="A364" s="4"/>
    </row>
    <row r="365" ht="16.5" customHeight="1">
      <c r="A365" s="4"/>
    </row>
    <row r="366" ht="16.5" customHeight="1">
      <c r="A366" s="4"/>
    </row>
    <row r="367" ht="16.5" customHeight="1">
      <c r="A367" s="4"/>
    </row>
    <row r="368" ht="16.5" customHeight="1">
      <c r="A368" s="4"/>
    </row>
    <row r="369" ht="16.5" customHeight="1">
      <c r="A369" s="4"/>
    </row>
    <row r="370" ht="16.5" customHeight="1">
      <c r="A370" s="4"/>
    </row>
    <row r="371" ht="16.5" customHeight="1">
      <c r="A371" s="4"/>
    </row>
    <row r="372" ht="16.5" customHeight="1">
      <c r="A372" s="4"/>
    </row>
    <row r="373" ht="16.5" customHeight="1">
      <c r="A373" s="4"/>
    </row>
    <row r="374" ht="16.5" customHeight="1">
      <c r="A374" s="4"/>
    </row>
    <row r="375" ht="16.5" customHeight="1">
      <c r="A375" s="4"/>
    </row>
    <row r="376" ht="16.5" customHeight="1">
      <c r="A376" s="4"/>
    </row>
    <row r="377" ht="16.5" customHeight="1">
      <c r="A377" s="4"/>
    </row>
    <row r="378" ht="16.5" customHeight="1">
      <c r="A378" s="4"/>
    </row>
    <row r="379" ht="16.5" customHeight="1">
      <c r="A379" s="4"/>
    </row>
    <row r="380" ht="16.5" customHeight="1">
      <c r="A380" s="4"/>
    </row>
    <row r="381" ht="16.5" customHeight="1">
      <c r="A381" s="4"/>
    </row>
    <row r="382" ht="16.5" customHeight="1">
      <c r="A382" s="4"/>
    </row>
    <row r="383" ht="16.5" customHeight="1">
      <c r="A383" s="4"/>
    </row>
    <row r="384" ht="16.5" customHeight="1">
      <c r="A384" s="4"/>
    </row>
    <row r="385" ht="16.5" customHeight="1">
      <c r="A385" s="4"/>
    </row>
    <row r="386" ht="16.5" customHeight="1">
      <c r="A386" s="4"/>
    </row>
    <row r="387" ht="16.5" customHeight="1">
      <c r="A387" s="4"/>
    </row>
    <row r="388" ht="16.5" customHeight="1">
      <c r="A388" s="4"/>
    </row>
    <row r="389" ht="16.5" customHeight="1">
      <c r="A389" s="4"/>
    </row>
    <row r="390" ht="16.5" customHeight="1">
      <c r="A390" s="4"/>
    </row>
    <row r="391" ht="16.5" customHeight="1">
      <c r="A391" s="4"/>
    </row>
    <row r="392" ht="16.5" customHeight="1">
      <c r="A392" s="4"/>
    </row>
    <row r="393" ht="16.5" customHeight="1">
      <c r="A393" s="4"/>
    </row>
    <row r="394" ht="16.5" customHeight="1">
      <c r="A394" s="4"/>
    </row>
    <row r="395" ht="16.5" customHeight="1">
      <c r="A395" s="4"/>
    </row>
    <row r="396" ht="16.5" customHeight="1">
      <c r="A396" s="4"/>
    </row>
    <row r="397" ht="16.5" customHeight="1">
      <c r="A397" s="4"/>
    </row>
    <row r="398" ht="16.5" customHeight="1">
      <c r="A398" s="4"/>
    </row>
    <row r="399" ht="16.5" customHeight="1">
      <c r="A399" s="4"/>
    </row>
    <row r="400" ht="16.5" customHeight="1">
      <c r="A400" s="4"/>
    </row>
    <row r="401" ht="16.5" customHeight="1">
      <c r="A401" s="4"/>
    </row>
    <row r="402" ht="16.5" customHeight="1">
      <c r="A402" s="4"/>
    </row>
    <row r="403" ht="16.5" customHeight="1">
      <c r="A403" s="4"/>
    </row>
    <row r="404" ht="16.5" customHeight="1">
      <c r="A404" s="4"/>
    </row>
    <row r="405" ht="16.5" customHeight="1">
      <c r="A405" s="4"/>
    </row>
    <row r="406" ht="16.5" customHeight="1">
      <c r="A406" s="4"/>
    </row>
    <row r="407" ht="16.5" customHeight="1">
      <c r="A407" s="4"/>
    </row>
    <row r="408" ht="16.5" customHeight="1">
      <c r="A408" s="4"/>
    </row>
    <row r="409" ht="16.5" customHeight="1">
      <c r="A409" s="4"/>
    </row>
    <row r="410" ht="16.5" customHeight="1">
      <c r="A410" s="4"/>
    </row>
    <row r="411" ht="16.5" customHeight="1">
      <c r="A411" s="4"/>
    </row>
    <row r="412" ht="16.5" customHeight="1">
      <c r="A412" s="4"/>
    </row>
    <row r="413" ht="16.5" customHeight="1">
      <c r="A413" s="4"/>
    </row>
    <row r="414" ht="16.5" customHeight="1">
      <c r="A414" s="4"/>
    </row>
    <row r="415" ht="16.5" customHeight="1">
      <c r="A415" s="4"/>
    </row>
    <row r="416" ht="16.5" customHeight="1">
      <c r="A416" s="4"/>
    </row>
    <row r="417" ht="16.5" customHeight="1">
      <c r="A417" s="4"/>
    </row>
    <row r="418" ht="16.5" customHeight="1">
      <c r="A418" s="4"/>
    </row>
    <row r="419" ht="16.5" customHeight="1">
      <c r="A419" s="4"/>
    </row>
    <row r="420" ht="16.5" customHeight="1">
      <c r="A420" s="4"/>
    </row>
    <row r="421" ht="16.5" customHeight="1">
      <c r="A421" s="4"/>
    </row>
    <row r="422" ht="16.5" customHeight="1">
      <c r="A422" s="4"/>
    </row>
    <row r="423" ht="16.5" customHeight="1">
      <c r="A423" s="4"/>
    </row>
    <row r="424" ht="16.5" customHeight="1">
      <c r="A424" s="4"/>
    </row>
    <row r="425" ht="16.5" customHeight="1">
      <c r="A425" s="4"/>
    </row>
    <row r="426" ht="16.5" customHeight="1">
      <c r="A426" s="4"/>
    </row>
    <row r="427" ht="16.5" customHeight="1">
      <c r="A427" s="4"/>
    </row>
    <row r="428" ht="16.5" customHeight="1">
      <c r="A428" s="4"/>
    </row>
    <row r="429" ht="16.5" customHeight="1">
      <c r="A429" s="4"/>
    </row>
    <row r="430" ht="16.5" customHeight="1">
      <c r="A430" s="4"/>
    </row>
    <row r="431" ht="16.5" customHeight="1">
      <c r="A431" s="4"/>
    </row>
    <row r="432" ht="16.5" customHeight="1">
      <c r="A432" s="4"/>
    </row>
    <row r="433" ht="16.5" customHeight="1">
      <c r="A433" s="4"/>
    </row>
    <row r="434" ht="16.5" customHeight="1">
      <c r="A434" s="4"/>
    </row>
    <row r="435" ht="16.5" customHeight="1">
      <c r="A435" s="4"/>
    </row>
    <row r="436" ht="16.5" customHeight="1">
      <c r="A436" s="4"/>
    </row>
    <row r="437" ht="16.5" customHeight="1">
      <c r="A437" s="4"/>
    </row>
    <row r="438" ht="16.5" customHeight="1">
      <c r="A438" s="4"/>
    </row>
    <row r="439" ht="16.5" customHeight="1">
      <c r="A439" s="4"/>
    </row>
    <row r="440" ht="16.5" customHeight="1">
      <c r="A440" s="4"/>
    </row>
    <row r="441" ht="16.5" customHeight="1">
      <c r="A441" s="4"/>
    </row>
    <row r="442" ht="16.5" customHeight="1">
      <c r="A442" s="4"/>
    </row>
    <row r="443" ht="16.5" customHeight="1">
      <c r="A443" s="4"/>
    </row>
    <row r="444" ht="16.5" customHeight="1">
      <c r="A444" s="4"/>
    </row>
    <row r="445" ht="16.5" customHeight="1">
      <c r="A445" s="4"/>
    </row>
    <row r="446" ht="16.5" customHeight="1">
      <c r="A446" s="4"/>
    </row>
    <row r="447" ht="16.5" customHeight="1">
      <c r="A447" s="4"/>
    </row>
    <row r="448" ht="16.5" customHeight="1">
      <c r="A448" s="4"/>
    </row>
    <row r="449" ht="16.5" customHeight="1">
      <c r="A449" s="4"/>
    </row>
    <row r="450" ht="16.5" customHeight="1">
      <c r="A450" s="4"/>
    </row>
    <row r="451" ht="16.5" customHeight="1">
      <c r="A451" s="4"/>
    </row>
    <row r="452" ht="16.5" customHeight="1">
      <c r="A452" s="4"/>
    </row>
    <row r="453" ht="16.5" customHeight="1">
      <c r="A453" s="4"/>
    </row>
    <row r="454" ht="16.5" customHeight="1">
      <c r="A454" s="4"/>
    </row>
    <row r="455" ht="16.5" customHeight="1">
      <c r="A455" s="4"/>
    </row>
    <row r="456" ht="16.5" customHeight="1">
      <c r="A456" s="4"/>
    </row>
    <row r="457" ht="16.5" customHeight="1">
      <c r="A457" s="4"/>
    </row>
    <row r="458" ht="16.5" customHeight="1">
      <c r="A458" s="4"/>
    </row>
    <row r="459" ht="16.5" customHeight="1">
      <c r="A459" s="4"/>
    </row>
    <row r="460" ht="16.5" customHeight="1">
      <c r="A460" s="4"/>
    </row>
    <row r="461" ht="16.5" customHeight="1">
      <c r="A461" s="4"/>
    </row>
    <row r="462" ht="16.5" customHeight="1">
      <c r="A462" s="4"/>
    </row>
    <row r="463" ht="16.5" customHeight="1">
      <c r="A463" s="4"/>
    </row>
    <row r="464" ht="16.5" customHeight="1">
      <c r="A464" s="4"/>
    </row>
    <row r="465" ht="16.5" customHeight="1">
      <c r="A465" s="4"/>
    </row>
    <row r="466" ht="16.5" customHeight="1">
      <c r="A466" s="4"/>
    </row>
    <row r="467" ht="16.5" customHeight="1">
      <c r="A467" s="4"/>
    </row>
    <row r="468" ht="16.5" customHeight="1">
      <c r="A468" s="4"/>
    </row>
    <row r="469" ht="16.5" customHeight="1">
      <c r="A469" s="4"/>
    </row>
    <row r="470" ht="16.5" customHeight="1">
      <c r="A470" s="4"/>
    </row>
    <row r="471" ht="16.5" customHeight="1">
      <c r="A471" s="4"/>
    </row>
    <row r="472" ht="16.5" customHeight="1">
      <c r="A472" s="4"/>
    </row>
    <row r="473" ht="16.5" customHeight="1">
      <c r="A473" s="4"/>
    </row>
    <row r="474" ht="16.5" customHeight="1">
      <c r="A474" s="4"/>
    </row>
    <row r="475" ht="16.5" customHeight="1">
      <c r="A475" s="4"/>
    </row>
    <row r="476" ht="16.5" customHeight="1">
      <c r="A476" s="4"/>
    </row>
    <row r="477" ht="16.5" customHeight="1">
      <c r="A477" s="4"/>
    </row>
    <row r="478" ht="16.5" customHeight="1">
      <c r="A478" s="4"/>
    </row>
    <row r="479" ht="16.5" customHeight="1">
      <c r="A479" s="4"/>
    </row>
    <row r="480" ht="16.5" customHeight="1">
      <c r="A480" s="4"/>
    </row>
    <row r="481" ht="16.5" customHeight="1">
      <c r="A481" s="4"/>
    </row>
    <row r="482" ht="16.5" customHeight="1">
      <c r="A482" s="4"/>
    </row>
    <row r="483" ht="16.5" customHeight="1">
      <c r="A483" s="4"/>
    </row>
    <row r="484" ht="16.5" customHeight="1">
      <c r="A484" s="4"/>
    </row>
    <row r="485" ht="16.5" customHeight="1">
      <c r="A485" s="4"/>
    </row>
    <row r="486" ht="16.5" customHeight="1">
      <c r="A486" s="4"/>
    </row>
    <row r="487" ht="16.5" customHeight="1">
      <c r="A487" s="4"/>
    </row>
    <row r="488" ht="16.5" customHeight="1">
      <c r="A488" s="4"/>
    </row>
    <row r="489" ht="16.5" customHeight="1">
      <c r="A489" s="4"/>
    </row>
    <row r="490" ht="16.5" customHeight="1">
      <c r="A490" s="4"/>
    </row>
    <row r="491" ht="16.5" customHeight="1">
      <c r="A491" s="4"/>
    </row>
    <row r="492" ht="16.5" customHeight="1">
      <c r="A492" s="4"/>
    </row>
    <row r="493" ht="16.5" customHeight="1">
      <c r="A493" s="4"/>
    </row>
    <row r="494" ht="16.5" customHeight="1">
      <c r="A494" s="4"/>
    </row>
    <row r="495" ht="16.5" customHeight="1">
      <c r="A495" s="4"/>
    </row>
    <row r="496" ht="16.5" customHeight="1">
      <c r="A496" s="4"/>
    </row>
    <row r="497" ht="16.5" customHeight="1">
      <c r="A497" s="4"/>
    </row>
    <row r="498" ht="16.5" customHeight="1">
      <c r="A498" s="4"/>
    </row>
    <row r="499" ht="16.5" customHeight="1">
      <c r="A499" s="4"/>
    </row>
    <row r="500" ht="16.5" customHeight="1">
      <c r="A500" s="4"/>
    </row>
    <row r="501" ht="16.5" customHeight="1">
      <c r="A501" s="4"/>
    </row>
    <row r="502" ht="16.5" customHeight="1">
      <c r="A502" s="4"/>
    </row>
    <row r="503" ht="16.5" customHeight="1">
      <c r="A503" s="4"/>
    </row>
    <row r="504" ht="16.5" customHeight="1">
      <c r="A504" s="4"/>
    </row>
    <row r="505" ht="16.5" customHeight="1">
      <c r="A505" s="4"/>
    </row>
    <row r="506" ht="16.5" customHeight="1">
      <c r="A506" s="4"/>
    </row>
    <row r="507" ht="16.5" customHeight="1">
      <c r="A507" s="4"/>
    </row>
    <row r="508" ht="16.5" customHeight="1">
      <c r="A508" s="4"/>
    </row>
    <row r="509" ht="16.5" customHeight="1">
      <c r="A509" s="4"/>
    </row>
    <row r="510" ht="16.5" customHeight="1">
      <c r="A510" s="4"/>
    </row>
    <row r="511" ht="16.5" customHeight="1">
      <c r="A511" s="4"/>
    </row>
    <row r="512" ht="16.5" customHeight="1">
      <c r="A512" s="4"/>
    </row>
    <row r="513" ht="16.5" customHeight="1">
      <c r="A513" s="4"/>
    </row>
    <row r="514" ht="16.5" customHeight="1">
      <c r="A514" s="4"/>
    </row>
    <row r="515" ht="16.5" customHeight="1">
      <c r="A515" s="4"/>
    </row>
    <row r="516" ht="16.5" customHeight="1">
      <c r="A516" s="4"/>
    </row>
    <row r="517" ht="16.5" customHeight="1">
      <c r="A517" s="4"/>
    </row>
    <row r="518" ht="16.5" customHeight="1">
      <c r="A518" s="4"/>
    </row>
    <row r="519" ht="16.5" customHeight="1">
      <c r="A519" s="4"/>
    </row>
    <row r="520" ht="16.5" customHeight="1">
      <c r="A520" s="4"/>
    </row>
    <row r="521" ht="16.5" customHeight="1">
      <c r="A521" s="4"/>
    </row>
    <row r="522" ht="16.5" customHeight="1">
      <c r="A522" s="4"/>
    </row>
    <row r="523" ht="16.5" customHeight="1">
      <c r="A523" s="4"/>
    </row>
    <row r="524" ht="16.5" customHeight="1">
      <c r="A524" s="4"/>
    </row>
    <row r="525" ht="16.5" customHeight="1">
      <c r="A525" s="4"/>
    </row>
    <row r="526" ht="16.5" customHeight="1">
      <c r="A526" s="4"/>
    </row>
    <row r="527" ht="16.5" customHeight="1">
      <c r="A527" s="4"/>
    </row>
    <row r="528" ht="16.5" customHeight="1">
      <c r="A528" s="4"/>
    </row>
    <row r="529" ht="16.5" customHeight="1">
      <c r="A529" s="4"/>
    </row>
    <row r="530" ht="16.5" customHeight="1">
      <c r="A530" s="4"/>
    </row>
    <row r="531" ht="16.5" customHeight="1">
      <c r="A531" s="4"/>
    </row>
    <row r="532" ht="16.5" customHeight="1">
      <c r="A532" s="4"/>
    </row>
    <row r="533" ht="16.5" customHeight="1">
      <c r="A533" s="4"/>
    </row>
    <row r="534" ht="16.5" customHeight="1">
      <c r="A534" s="4"/>
    </row>
    <row r="535" ht="16.5" customHeight="1">
      <c r="A535" s="4"/>
    </row>
    <row r="536" ht="16.5" customHeight="1">
      <c r="A536" s="4"/>
    </row>
    <row r="537" ht="16.5" customHeight="1">
      <c r="A537" s="4"/>
    </row>
    <row r="538" ht="16.5" customHeight="1">
      <c r="A538" s="4"/>
    </row>
    <row r="539" ht="16.5" customHeight="1">
      <c r="A539" s="4"/>
    </row>
    <row r="540" ht="16.5" customHeight="1">
      <c r="A540" s="4"/>
    </row>
    <row r="541" ht="16.5" customHeight="1">
      <c r="A541" s="4"/>
    </row>
    <row r="542" ht="16.5" customHeight="1">
      <c r="A542" s="4"/>
    </row>
    <row r="543" ht="16.5" customHeight="1">
      <c r="A543" s="4"/>
    </row>
    <row r="544" ht="16.5" customHeight="1">
      <c r="A544" s="4"/>
    </row>
    <row r="545" ht="16.5" customHeight="1">
      <c r="A545" s="4"/>
    </row>
    <row r="546" ht="16.5" customHeight="1">
      <c r="A546" s="4"/>
    </row>
    <row r="547" ht="16.5" customHeight="1">
      <c r="A547" s="4"/>
    </row>
    <row r="548" ht="16.5" customHeight="1">
      <c r="A548" s="4"/>
    </row>
    <row r="549" ht="16.5" customHeight="1">
      <c r="A549" s="4"/>
    </row>
    <row r="550" ht="16.5" customHeight="1">
      <c r="A550" s="4"/>
    </row>
    <row r="551" ht="16.5" customHeight="1">
      <c r="A551" s="4"/>
    </row>
    <row r="552" ht="16.5" customHeight="1">
      <c r="A552" s="4"/>
    </row>
    <row r="553" ht="16.5" customHeight="1">
      <c r="A553" s="4"/>
    </row>
    <row r="554" ht="16.5" customHeight="1">
      <c r="A554" s="4"/>
    </row>
    <row r="555" ht="16.5" customHeight="1">
      <c r="A555" s="4"/>
    </row>
    <row r="556" ht="16.5" customHeight="1">
      <c r="A556" s="4"/>
    </row>
    <row r="557" ht="16.5" customHeight="1">
      <c r="A557" s="4"/>
    </row>
    <row r="558" ht="16.5" customHeight="1">
      <c r="A558" s="4"/>
    </row>
    <row r="559" ht="16.5" customHeight="1">
      <c r="A559" s="4"/>
    </row>
    <row r="560" ht="16.5" customHeight="1">
      <c r="A560" s="4"/>
    </row>
    <row r="561" ht="16.5" customHeight="1">
      <c r="A561" s="4"/>
    </row>
    <row r="562" ht="16.5" customHeight="1">
      <c r="A562" s="4"/>
    </row>
    <row r="563" ht="16.5" customHeight="1">
      <c r="A563" s="4"/>
    </row>
    <row r="564" ht="16.5" customHeight="1">
      <c r="A564" s="4"/>
    </row>
    <row r="565" ht="16.5" customHeight="1">
      <c r="A565" s="4"/>
    </row>
    <row r="566" ht="16.5" customHeight="1">
      <c r="A566" s="4"/>
    </row>
    <row r="567" ht="16.5" customHeight="1">
      <c r="A567" s="4"/>
    </row>
    <row r="568" ht="16.5" customHeight="1">
      <c r="A568" s="4"/>
    </row>
    <row r="569" ht="16.5" customHeight="1">
      <c r="A569" s="4"/>
    </row>
    <row r="570" ht="16.5" customHeight="1">
      <c r="A570" s="4"/>
    </row>
    <row r="571" ht="16.5" customHeight="1">
      <c r="A571" s="4"/>
    </row>
    <row r="572" ht="16.5" customHeight="1">
      <c r="A572" s="4"/>
    </row>
    <row r="573" ht="16.5" customHeight="1">
      <c r="A573" s="4"/>
    </row>
    <row r="574" ht="16.5" customHeight="1">
      <c r="A574" s="4"/>
    </row>
    <row r="575" ht="16.5" customHeight="1">
      <c r="A575" s="4"/>
    </row>
    <row r="576" ht="16.5" customHeight="1">
      <c r="A576" s="4"/>
    </row>
    <row r="577" ht="16.5" customHeight="1">
      <c r="A577" s="4"/>
    </row>
    <row r="578" ht="16.5" customHeight="1">
      <c r="A578" s="4"/>
    </row>
    <row r="579" ht="16.5" customHeight="1">
      <c r="A579" s="4"/>
    </row>
    <row r="580" ht="16.5" customHeight="1">
      <c r="A580" s="4"/>
    </row>
    <row r="581" ht="16.5" customHeight="1">
      <c r="A581" s="4"/>
    </row>
    <row r="582" ht="16.5" customHeight="1">
      <c r="A582" s="4"/>
    </row>
    <row r="583" ht="16.5" customHeight="1">
      <c r="A583" s="4"/>
    </row>
    <row r="584" ht="16.5" customHeight="1">
      <c r="A584" s="4"/>
    </row>
    <row r="585" ht="16.5" customHeight="1">
      <c r="A585" s="4"/>
    </row>
    <row r="586" ht="16.5" customHeight="1">
      <c r="A586" s="4"/>
    </row>
    <row r="587" ht="16.5" customHeight="1">
      <c r="A587" s="4"/>
    </row>
    <row r="588" ht="16.5" customHeight="1">
      <c r="A588" s="4"/>
    </row>
    <row r="589" ht="16.5" customHeight="1">
      <c r="A589" s="4"/>
    </row>
    <row r="590" ht="16.5" customHeight="1">
      <c r="A590" s="4"/>
    </row>
    <row r="591" ht="16.5" customHeight="1">
      <c r="A591" s="4"/>
    </row>
    <row r="592" ht="16.5" customHeight="1">
      <c r="A592" s="4"/>
    </row>
    <row r="593" ht="16.5" customHeight="1">
      <c r="A593" s="4"/>
    </row>
    <row r="594" ht="16.5" customHeight="1">
      <c r="A594" s="4"/>
    </row>
    <row r="595" ht="16.5" customHeight="1">
      <c r="A595" s="4"/>
    </row>
    <row r="596" ht="16.5" customHeight="1">
      <c r="A596" s="4"/>
    </row>
    <row r="597" ht="16.5" customHeight="1">
      <c r="A597" s="4"/>
    </row>
    <row r="598" ht="16.5" customHeight="1">
      <c r="A598" s="4"/>
    </row>
    <row r="599" ht="16.5" customHeight="1">
      <c r="A599" s="4"/>
    </row>
    <row r="600" ht="16.5" customHeight="1">
      <c r="A600" s="4"/>
    </row>
    <row r="601" ht="16.5" customHeight="1">
      <c r="A601" s="4"/>
    </row>
    <row r="602" ht="16.5" customHeight="1">
      <c r="A602" s="4"/>
    </row>
    <row r="603" ht="16.5" customHeight="1">
      <c r="A603" s="4"/>
    </row>
    <row r="604" ht="16.5" customHeight="1">
      <c r="A604" s="4"/>
    </row>
    <row r="605" ht="16.5" customHeight="1">
      <c r="A605" s="4"/>
    </row>
    <row r="606" ht="16.5" customHeight="1">
      <c r="A606" s="4"/>
    </row>
    <row r="607" ht="16.5" customHeight="1">
      <c r="A607" s="4"/>
    </row>
    <row r="608" ht="16.5" customHeight="1">
      <c r="A608" s="4"/>
    </row>
    <row r="609" ht="16.5" customHeight="1">
      <c r="A609" s="4"/>
    </row>
    <row r="610" ht="16.5" customHeight="1">
      <c r="A610" s="4"/>
    </row>
    <row r="611" ht="16.5" customHeight="1">
      <c r="A611" s="4"/>
    </row>
    <row r="612" ht="16.5" customHeight="1">
      <c r="A612" s="4"/>
    </row>
    <row r="613" ht="16.5" customHeight="1">
      <c r="A613" s="4"/>
    </row>
    <row r="614" ht="16.5" customHeight="1">
      <c r="A614" s="4"/>
    </row>
    <row r="615" ht="16.5" customHeight="1">
      <c r="A615" s="4"/>
    </row>
    <row r="616" ht="16.5" customHeight="1">
      <c r="A616" s="4"/>
    </row>
    <row r="617" ht="16.5" customHeight="1">
      <c r="A617" s="4"/>
    </row>
    <row r="618" ht="16.5" customHeight="1">
      <c r="A618" s="4"/>
    </row>
    <row r="619" ht="16.5" customHeight="1">
      <c r="A619" s="4"/>
    </row>
    <row r="620" ht="16.5" customHeight="1">
      <c r="A620" s="4"/>
    </row>
    <row r="621" ht="16.5" customHeight="1">
      <c r="A621" s="4"/>
    </row>
    <row r="622" ht="16.5" customHeight="1">
      <c r="A622" s="4"/>
    </row>
    <row r="623" ht="16.5" customHeight="1">
      <c r="A623" s="4"/>
    </row>
    <row r="624" ht="16.5" customHeight="1">
      <c r="A624" s="4"/>
    </row>
    <row r="625" ht="16.5" customHeight="1">
      <c r="A625" s="4"/>
    </row>
    <row r="626" ht="16.5" customHeight="1">
      <c r="A626" s="4"/>
    </row>
    <row r="627" ht="16.5" customHeight="1">
      <c r="A627" s="4"/>
    </row>
    <row r="628" ht="16.5" customHeight="1">
      <c r="A628" s="4"/>
    </row>
    <row r="629" ht="16.5" customHeight="1">
      <c r="A629" s="4"/>
    </row>
    <row r="630" ht="16.5" customHeight="1">
      <c r="A630" s="4"/>
    </row>
    <row r="631" ht="16.5" customHeight="1">
      <c r="A631" s="4"/>
    </row>
    <row r="632" ht="16.5" customHeight="1">
      <c r="A632" s="4"/>
    </row>
    <row r="633" ht="16.5" customHeight="1">
      <c r="A633" s="4"/>
    </row>
    <row r="634" ht="16.5" customHeight="1">
      <c r="A634" s="4"/>
    </row>
    <row r="635" ht="16.5" customHeight="1">
      <c r="A635" s="4"/>
    </row>
    <row r="636" ht="16.5" customHeight="1">
      <c r="A636" s="4"/>
    </row>
    <row r="637" ht="16.5" customHeight="1">
      <c r="A637" s="4"/>
    </row>
    <row r="638" ht="16.5" customHeight="1">
      <c r="A638" s="4"/>
    </row>
    <row r="639" ht="16.5" customHeight="1">
      <c r="A639" s="4"/>
    </row>
    <row r="640" ht="16.5" customHeight="1">
      <c r="A640" s="4"/>
    </row>
    <row r="641" ht="16.5" customHeight="1">
      <c r="A641" s="4"/>
    </row>
    <row r="642" ht="16.5" customHeight="1">
      <c r="A642" s="4"/>
    </row>
    <row r="643" ht="16.5" customHeight="1">
      <c r="A643" s="4"/>
    </row>
    <row r="644" ht="16.5" customHeight="1">
      <c r="A644" s="4"/>
    </row>
    <row r="645" ht="16.5" customHeight="1">
      <c r="A645" s="4"/>
    </row>
    <row r="646" ht="16.5" customHeight="1">
      <c r="A646" s="4"/>
    </row>
    <row r="647" ht="16.5" customHeight="1">
      <c r="A647" s="4"/>
    </row>
    <row r="648" ht="16.5" customHeight="1">
      <c r="A648" s="4"/>
    </row>
    <row r="649" ht="16.5" customHeight="1">
      <c r="A649" s="4"/>
    </row>
    <row r="650" ht="16.5" customHeight="1">
      <c r="A650" s="4"/>
    </row>
    <row r="651" ht="16.5" customHeight="1">
      <c r="A651" s="4"/>
    </row>
    <row r="652" ht="16.5" customHeight="1">
      <c r="A652" s="4"/>
    </row>
    <row r="653" ht="16.5" customHeight="1">
      <c r="A653" s="4"/>
    </row>
    <row r="654" ht="16.5" customHeight="1">
      <c r="A654" s="4"/>
    </row>
    <row r="655" ht="16.5" customHeight="1">
      <c r="A655" s="4"/>
    </row>
    <row r="656" ht="16.5" customHeight="1">
      <c r="A656" s="4"/>
    </row>
    <row r="657" ht="16.5" customHeight="1">
      <c r="A657" s="4"/>
    </row>
    <row r="658" ht="16.5" customHeight="1">
      <c r="A658" s="4"/>
    </row>
    <row r="659" ht="16.5" customHeight="1">
      <c r="A659" s="4"/>
    </row>
    <row r="660" ht="16.5" customHeight="1">
      <c r="A660" s="4"/>
    </row>
    <row r="661" ht="16.5" customHeight="1">
      <c r="A661" s="4"/>
    </row>
    <row r="662" ht="16.5" customHeight="1">
      <c r="A662" s="4"/>
    </row>
    <row r="663" ht="16.5" customHeight="1">
      <c r="A663" s="4"/>
    </row>
    <row r="664" ht="16.5" customHeight="1">
      <c r="A664" s="4"/>
    </row>
    <row r="665" ht="16.5" customHeight="1">
      <c r="A665" s="4"/>
    </row>
    <row r="666" ht="16.5" customHeight="1">
      <c r="A666" s="4"/>
    </row>
    <row r="667" ht="16.5" customHeight="1">
      <c r="A667" s="4"/>
    </row>
    <row r="668" ht="16.5" customHeight="1">
      <c r="A668" s="4"/>
    </row>
    <row r="669" ht="16.5" customHeight="1">
      <c r="A669" s="4"/>
    </row>
    <row r="670" ht="16.5" customHeight="1">
      <c r="A670" s="4"/>
    </row>
    <row r="671" ht="16.5" customHeight="1">
      <c r="A671" s="4"/>
    </row>
    <row r="672" ht="16.5" customHeight="1">
      <c r="A672" s="4"/>
    </row>
    <row r="673" ht="16.5" customHeight="1">
      <c r="A673" s="4"/>
    </row>
    <row r="674" ht="16.5" customHeight="1">
      <c r="A674" s="4"/>
    </row>
    <row r="675" ht="16.5" customHeight="1">
      <c r="A675" s="4"/>
    </row>
    <row r="676" ht="16.5" customHeight="1">
      <c r="A676" s="4"/>
    </row>
    <row r="677" ht="16.5" customHeight="1">
      <c r="A677" s="4"/>
    </row>
    <row r="678" ht="16.5" customHeight="1">
      <c r="A678" s="4"/>
    </row>
    <row r="679" ht="16.5" customHeight="1">
      <c r="A679" s="4"/>
    </row>
    <row r="680" ht="16.5" customHeight="1">
      <c r="A680" s="4"/>
    </row>
    <row r="681" ht="16.5" customHeight="1">
      <c r="A681" s="4"/>
    </row>
    <row r="682" ht="16.5" customHeight="1">
      <c r="A682" s="4"/>
    </row>
    <row r="683" ht="16.5" customHeight="1">
      <c r="A683" s="4"/>
    </row>
    <row r="684" ht="16.5" customHeight="1">
      <c r="A684" s="4"/>
    </row>
    <row r="685" ht="16.5" customHeight="1">
      <c r="A685" s="4"/>
    </row>
    <row r="686" ht="16.5" customHeight="1">
      <c r="A686" s="4"/>
    </row>
    <row r="687" ht="16.5" customHeight="1">
      <c r="A687" s="4"/>
    </row>
    <row r="688" ht="16.5" customHeight="1">
      <c r="A688" s="4"/>
    </row>
    <row r="689" ht="16.5" customHeight="1">
      <c r="A689" s="4"/>
    </row>
    <row r="690" ht="16.5" customHeight="1">
      <c r="A690" s="4"/>
    </row>
    <row r="691" ht="16.5" customHeight="1">
      <c r="A691" s="4"/>
    </row>
    <row r="692" ht="16.5" customHeight="1">
      <c r="A692" s="4"/>
    </row>
    <row r="693" ht="16.5" customHeight="1">
      <c r="A693" s="4"/>
    </row>
    <row r="694" ht="16.5" customHeight="1">
      <c r="A694" s="4"/>
    </row>
    <row r="695" ht="16.5" customHeight="1">
      <c r="A695" s="4"/>
    </row>
    <row r="696" ht="16.5" customHeight="1">
      <c r="A696" s="4"/>
    </row>
    <row r="697" ht="16.5" customHeight="1">
      <c r="A697" s="4"/>
    </row>
    <row r="698" ht="16.5" customHeight="1">
      <c r="A698" s="4"/>
    </row>
    <row r="699" ht="16.5" customHeight="1">
      <c r="A699" s="4"/>
    </row>
    <row r="700" ht="16.5" customHeight="1">
      <c r="A700" s="4"/>
    </row>
    <row r="701" ht="16.5" customHeight="1">
      <c r="A701" s="4"/>
    </row>
    <row r="702" ht="16.5" customHeight="1">
      <c r="A702" s="4"/>
    </row>
    <row r="703" ht="16.5" customHeight="1">
      <c r="A703" s="4"/>
    </row>
    <row r="704" ht="16.5" customHeight="1">
      <c r="A704" s="4"/>
    </row>
    <row r="705" ht="16.5" customHeight="1">
      <c r="A705" s="4"/>
    </row>
    <row r="706" ht="16.5" customHeight="1">
      <c r="A706" s="4"/>
    </row>
    <row r="707" ht="16.5" customHeight="1">
      <c r="A707" s="4"/>
    </row>
    <row r="708" ht="16.5" customHeight="1">
      <c r="A708" s="4"/>
    </row>
    <row r="709" ht="16.5" customHeight="1">
      <c r="A709" s="4"/>
    </row>
    <row r="710" ht="16.5" customHeight="1">
      <c r="A710" s="4"/>
    </row>
    <row r="711" ht="16.5" customHeight="1">
      <c r="A711" s="4"/>
    </row>
    <row r="712" ht="16.5" customHeight="1">
      <c r="A712" s="4"/>
    </row>
    <row r="713" ht="16.5" customHeight="1">
      <c r="A713" s="4"/>
    </row>
    <row r="714" ht="16.5" customHeight="1">
      <c r="A714" s="4"/>
    </row>
    <row r="715" ht="16.5" customHeight="1">
      <c r="A715" s="4"/>
    </row>
    <row r="716" ht="16.5" customHeight="1">
      <c r="A716" s="4"/>
    </row>
    <row r="717" ht="16.5" customHeight="1">
      <c r="A717" s="4"/>
    </row>
    <row r="718" ht="16.5" customHeight="1">
      <c r="A718" s="4"/>
    </row>
    <row r="719" ht="16.5" customHeight="1">
      <c r="A719" s="4"/>
    </row>
    <row r="720" ht="16.5" customHeight="1">
      <c r="A720" s="4"/>
    </row>
    <row r="721" ht="16.5" customHeight="1">
      <c r="A721" s="4"/>
    </row>
    <row r="722" ht="16.5" customHeight="1">
      <c r="A722" s="4"/>
    </row>
    <row r="723" ht="16.5" customHeight="1">
      <c r="A723" s="4"/>
    </row>
    <row r="724" ht="16.5" customHeight="1">
      <c r="A724" s="4"/>
    </row>
    <row r="725" ht="16.5" customHeight="1">
      <c r="A725" s="4"/>
    </row>
    <row r="726" ht="16.5" customHeight="1">
      <c r="A726" s="4"/>
    </row>
    <row r="727" ht="16.5" customHeight="1">
      <c r="A727" s="4"/>
    </row>
    <row r="728" ht="16.5" customHeight="1">
      <c r="A728" s="4"/>
    </row>
    <row r="729" ht="16.5" customHeight="1">
      <c r="A729" s="4"/>
    </row>
    <row r="730" ht="16.5" customHeight="1">
      <c r="A730" s="4"/>
    </row>
    <row r="731" ht="16.5" customHeight="1">
      <c r="A731" s="4"/>
    </row>
    <row r="732" ht="16.5" customHeight="1">
      <c r="A732" s="4"/>
    </row>
    <row r="733" ht="16.5" customHeight="1">
      <c r="A733" s="4"/>
    </row>
    <row r="734" ht="16.5" customHeight="1">
      <c r="A734" s="4"/>
    </row>
    <row r="735" ht="16.5" customHeight="1">
      <c r="A735" s="4"/>
    </row>
    <row r="736" ht="16.5" customHeight="1">
      <c r="A736" s="4"/>
    </row>
    <row r="737" ht="16.5" customHeight="1">
      <c r="A737" s="4"/>
    </row>
    <row r="738" ht="16.5" customHeight="1">
      <c r="A738" s="4"/>
    </row>
    <row r="739" ht="16.5" customHeight="1">
      <c r="A739" s="4"/>
    </row>
    <row r="740" ht="16.5" customHeight="1">
      <c r="A740" s="4"/>
    </row>
    <row r="741" ht="16.5" customHeight="1">
      <c r="A741" s="4"/>
    </row>
    <row r="742" ht="16.5" customHeight="1">
      <c r="A742" s="4"/>
    </row>
    <row r="743" ht="16.5" customHeight="1">
      <c r="A743" s="4"/>
    </row>
    <row r="744" ht="16.5" customHeight="1">
      <c r="A744" s="4"/>
    </row>
    <row r="745" ht="16.5" customHeight="1">
      <c r="A745" s="4"/>
    </row>
    <row r="746" ht="16.5" customHeight="1">
      <c r="A746" s="4"/>
    </row>
    <row r="747" ht="16.5" customHeight="1">
      <c r="A747" s="4"/>
    </row>
    <row r="748" ht="16.5" customHeight="1">
      <c r="A748" s="4"/>
    </row>
    <row r="749" ht="16.5" customHeight="1">
      <c r="A749" s="4"/>
    </row>
    <row r="750" ht="16.5" customHeight="1">
      <c r="A750" s="4"/>
    </row>
    <row r="751" ht="16.5" customHeight="1">
      <c r="A751" s="4"/>
    </row>
    <row r="752" ht="16.5" customHeight="1">
      <c r="A752" s="4"/>
    </row>
    <row r="753" ht="16.5" customHeight="1">
      <c r="A753" s="4"/>
    </row>
    <row r="754" ht="16.5" customHeight="1">
      <c r="A754" s="4"/>
    </row>
    <row r="755" ht="16.5" customHeight="1">
      <c r="A755" s="4"/>
    </row>
    <row r="756" ht="16.5" customHeight="1">
      <c r="A756" s="4"/>
    </row>
    <row r="757" ht="16.5" customHeight="1">
      <c r="A757" s="4"/>
    </row>
    <row r="758" ht="16.5" customHeight="1">
      <c r="A758" s="4"/>
    </row>
    <row r="759" ht="16.5" customHeight="1">
      <c r="A759" s="4"/>
    </row>
    <row r="760" ht="16.5" customHeight="1">
      <c r="A760" s="4"/>
    </row>
    <row r="761" ht="16.5" customHeight="1">
      <c r="A761" s="4"/>
    </row>
    <row r="762" ht="16.5" customHeight="1">
      <c r="A762" s="4"/>
    </row>
    <row r="763" ht="16.5" customHeight="1">
      <c r="A763" s="4"/>
    </row>
    <row r="764" ht="16.5" customHeight="1">
      <c r="A764" s="4"/>
    </row>
    <row r="765" ht="16.5" customHeight="1">
      <c r="A765" s="4"/>
    </row>
    <row r="766" ht="16.5" customHeight="1">
      <c r="A766" s="4"/>
    </row>
    <row r="767" ht="16.5" customHeight="1">
      <c r="A767" s="4"/>
    </row>
    <row r="768" ht="16.5" customHeight="1">
      <c r="A768" s="4"/>
    </row>
    <row r="769" ht="16.5" customHeight="1">
      <c r="A769" s="4"/>
    </row>
    <row r="770" ht="16.5" customHeight="1">
      <c r="A770" s="4"/>
    </row>
    <row r="771" ht="16.5" customHeight="1">
      <c r="A771" s="4"/>
    </row>
    <row r="772" ht="16.5" customHeight="1">
      <c r="A772" s="4"/>
    </row>
    <row r="773" ht="16.5" customHeight="1">
      <c r="A773" s="4"/>
    </row>
    <row r="774" ht="16.5" customHeight="1">
      <c r="A774" s="4"/>
    </row>
    <row r="775" ht="16.5" customHeight="1">
      <c r="A775" s="4"/>
    </row>
    <row r="776" ht="16.5" customHeight="1">
      <c r="A776" s="4"/>
    </row>
    <row r="777" ht="16.5" customHeight="1">
      <c r="A777" s="4"/>
    </row>
    <row r="778" ht="16.5" customHeight="1">
      <c r="A778" s="4"/>
    </row>
    <row r="779" ht="16.5" customHeight="1">
      <c r="A779" s="4"/>
    </row>
    <row r="780" ht="16.5" customHeight="1">
      <c r="A780" s="4"/>
    </row>
    <row r="781" ht="16.5" customHeight="1">
      <c r="A781" s="4"/>
    </row>
    <row r="782" ht="16.5" customHeight="1">
      <c r="A782" s="4"/>
    </row>
    <row r="783" ht="16.5" customHeight="1">
      <c r="A783" s="4"/>
    </row>
    <row r="784" ht="16.5" customHeight="1">
      <c r="A784" s="4"/>
    </row>
    <row r="785" ht="16.5" customHeight="1">
      <c r="A785" s="4"/>
    </row>
    <row r="786" ht="16.5" customHeight="1">
      <c r="A786" s="4"/>
    </row>
    <row r="787" ht="16.5" customHeight="1">
      <c r="A787" s="4"/>
    </row>
    <row r="788" ht="16.5" customHeight="1">
      <c r="A788" s="4"/>
    </row>
    <row r="789" ht="16.5" customHeight="1">
      <c r="A789" s="4"/>
    </row>
    <row r="790" ht="16.5" customHeight="1">
      <c r="A790" s="4"/>
    </row>
    <row r="791" ht="16.5" customHeight="1">
      <c r="A791" s="4"/>
    </row>
    <row r="792" ht="16.5" customHeight="1">
      <c r="A792" s="4"/>
    </row>
    <row r="793" ht="16.5" customHeight="1">
      <c r="A793" s="4"/>
    </row>
    <row r="794" ht="16.5" customHeight="1">
      <c r="A794" s="4"/>
    </row>
    <row r="795" ht="16.5" customHeight="1">
      <c r="A795" s="4"/>
    </row>
    <row r="796" ht="16.5" customHeight="1">
      <c r="A796" s="4"/>
    </row>
    <row r="797" ht="16.5" customHeight="1">
      <c r="A797" s="4"/>
    </row>
    <row r="798" ht="16.5" customHeight="1">
      <c r="A798" s="4"/>
    </row>
    <row r="799" ht="16.5" customHeight="1">
      <c r="A799" s="4"/>
    </row>
    <row r="800" ht="16.5" customHeight="1">
      <c r="A800" s="4"/>
    </row>
    <row r="801" ht="16.5" customHeight="1">
      <c r="A801" s="4"/>
    </row>
    <row r="802" ht="16.5" customHeight="1">
      <c r="A802" s="4"/>
    </row>
    <row r="803" ht="16.5" customHeight="1">
      <c r="A803" s="4"/>
    </row>
    <row r="804" ht="16.5" customHeight="1">
      <c r="A804" s="4"/>
    </row>
    <row r="805" ht="16.5" customHeight="1">
      <c r="A805" s="4"/>
    </row>
    <row r="806" ht="16.5" customHeight="1">
      <c r="A806" s="4"/>
    </row>
    <row r="807" ht="16.5" customHeight="1">
      <c r="A807" s="4"/>
    </row>
    <row r="808" ht="16.5" customHeight="1">
      <c r="A808" s="4"/>
    </row>
    <row r="809" ht="16.5" customHeight="1">
      <c r="A809" s="4"/>
    </row>
    <row r="810" ht="16.5" customHeight="1">
      <c r="A810" s="4"/>
    </row>
    <row r="811" ht="16.5" customHeight="1">
      <c r="A811" s="4"/>
    </row>
    <row r="812" ht="16.5" customHeight="1">
      <c r="A812" s="4"/>
    </row>
    <row r="813" ht="16.5" customHeight="1">
      <c r="A813" s="4"/>
    </row>
    <row r="814" ht="16.5" customHeight="1">
      <c r="A814" s="4"/>
    </row>
    <row r="815" ht="16.5" customHeight="1">
      <c r="A815" s="4"/>
    </row>
    <row r="816" ht="16.5" customHeight="1">
      <c r="A816" s="4"/>
    </row>
    <row r="817" ht="16.5" customHeight="1">
      <c r="A817" s="4"/>
    </row>
    <row r="818" ht="16.5" customHeight="1">
      <c r="A818" s="4"/>
    </row>
    <row r="819" ht="16.5" customHeight="1">
      <c r="A819" s="4"/>
    </row>
    <row r="820" ht="16.5" customHeight="1">
      <c r="A820" s="4"/>
    </row>
    <row r="821" ht="16.5" customHeight="1">
      <c r="A821" s="4"/>
    </row>
    <row r="822" ht="16.5" customHeight="1">
      <c r="A822" s="4"/>
    </row>
    <row r="823" ht="16.5" customHeight="1">
      <c r="A823" s="4"/>
    </row>
    <row r="824" ht="16.5" customHeight="1">
      <c r="A824" s="4"/>
    </row>
    <row r="825" ht="16.5" customHeight="1">
      <c r="A825" s="4"/>
    </row>
    <row r="826" ht="16.5" customHeight="1">
      <c r="A826" s="4"/>
    </row>
    <row r="827" ht="16.5" customHeight="1">
      <c r="A827" s="4"/>
    </row>
    <row r="828" ht="16.5" customHeight="1">
      <c r="A828" s="4"/>
    </row>
    <row r="829" ht="16.5" customHeight="1">
      <c r="A829" s="4"/>
    </row>
    <row r="830" ht="16.5" customHeight="1">
      <c r="A830" s="4"/>
    </row>
    <row r="831" ht="16.5" customHeight="1">
      <c r="A831" s="4"/>
    </row>
    <row r="832" ht="16.5" customHeight="1">
      <c r="A832" s="4"/>
    </row>
    <row r="833" ht="16.5" customHeight="1">
      <c r="A833" s="4"/>
    </row>
    <row r="834" ht="16.5" customHeight="1">
      <c r="A834" s="4"/>
    </row>
    <row r="835" ht="16.5" customHeight="1">
      <c r="A835" s="4"/>
    </row>
    <row r="836" ht="16.5" customHeight="1">
      <c r="A836" s="4"/>
    </row>
    <row r="837" ht="16.5" customHeight="1">
      <c r="A837" s="4"/>
    </row>
    <row r="838" ht="16.5" customHeight="1">
      <c r="A838" s="4"/>
    </row>
    <row r="839" ht="16.5" customHeight="1">
      <c r="A839" s="4"/>
    </row>
    <row r="840" ht="16.5" customHeight="1">
      <c r="A840" s="4"/>
    </row>
    <row r="841" ht="16.5" customHeight="1">
      <c r="A841" s="4"/>
    </row>
    <row r="842" ht="16.5" customHeight="1">
      <c r="A842" s="4"/>
    </row>
    <row r="843" ht="16.5" customHeight="1">
      <c r="A843" s="4"/>
    </row>
    <row r="844" ht="16.5" customHeight="1">
      <c r="A844" s="4"/>
    </row>
    <row r="845" ht="16.5" customHeight="1">
      <c r="A845" s="4"/>
    </row>
    <row r="846" ht="16.5" customHeight="1">
      <c r="A846" s="4"/>
    </row>
    <row r="847" ht="16.5" customHeight="1">
      <c r="A847" s="4"/>
    </row>
    <row r="848" ht="16.5" customHeight="1">
      <c r="A848" s="4"/>
    </row>
    <row r="849" ht="16.5" customHeight="1">
      <c r="A849" s="4"/>
    </row>
    <row r="850" ht="16.5" customHeight="1">
      <c r="A850" s="4"/>
    </row>
    <row r="851" ht="16.5" customHeight="1">
      <c r="A851" s="4"/>
    </row>
    <row r="852" ht="16.5" customHeight="1">
      <c r="A852" s="4"/>
    </row>
    <row r="853" ht="16.5" customHeight="1">
      <c r="A853" s="4"/>
    </row>
    <row r="854" ht="16.5" customHeight="1">
      <c r="A854" s="4"/>
    </row>
    <row r="855" ht="16.5" customHeight="1">
      <c r="A855" s="4"/>
    </row>
    <row r="856" ht="16.5" customHeight="1">
      <c r="A856" s="4"/>
    </row>
    <row r="857" ht="16.5" customHeight="1">
      <c r="A857" s="4"/>
    </row>
    <row r="858" ht="16.5" customHeight="1">
      <c r="A858" s="4"/>
    </row>
    <row r="859" ht="16.5" customHeight="1">
      <c r="A859" s="4"/>
    </row>
    <row r="860" ht="16.5" customHeight="1">
      <c r="A860" s="4"/>
    </row>
    <row r="861" ht="16.5" customHeight="1">
      <c r="A861" s="4"/>
    </row>
    <row r="862" ht="16.5" customHeight="1">
      <c r="A862" s="4"/>
    </row>
    <row r="863" ht="16.5" customHeight="1">
      <c r="A863" s="4"/>
    </row>
    <row r="864" ht="16.5" customHeight="1">
      <c r="A864" s="4"/>
    </row>
    <row r="865" ht="16.5" customHeight="1">
      <c r="A865" s="4"/>
    </row>
    <row r="866" ht="16.5" customHeight="1">
      <c r="A866" s="4"/>
    </row>
    <row r="867" ht="16.5" customHeight="1">
      <c r="A867" s="4"/>
    </row>
    <row r="868" ht="16.5" customHeight="1">
      <c r="A868" s="4"/>
    </row>
    <row r="869" ht="16.5" customHeight="1">
      <c r="A869" s="4"/>
    </row>
    <row r="870" ht="16.5" customHeight="1">
      <c r="A870" s="4"/>
    </row>
    <row r="871" ht="16.5" customHeight="1">
      <c r="A871" s="4"/>
    </row>
    <row r="872" ht="16.5" customHeight="1">
      <c r="A872" s="4"/>
    </row>
    <row r="873" ht="16.5" customHeight="1">
      <c r="A873" s="4"/>
    </row>
    <row r="874" ht="16.5" customHeight="1">
      <c r="A874" s="4"/>
    </row>
    <row r="875" ht="16.5" customHeight="1">
      <c r="A875" s="4"/>
    </row>
    <row r="876" ht="16.5" customHeight="1">
      <c r="A876" s="4"/>
    </row>
    <row r="877" ht="16.5" customHeight="1">
      <c r="A877" s="4"/>
    </row>
    <row r="878" ht="16.5" customHeight="1">
      <c r="A878" s="4"/>
    </row>
    <row r="879" ht="16.5" customHeight="1">
      <c r="A879" s="4"/>
    </row>
    <row r="880" ht="16.5" customHeight="1">
      <c r="A880" s="4"/>
    </row>
    <row r="881" ht="16.5" customHeight="1">
      <c r="A881" s="4"/>
    </row>
    <row r="882" ht="16.5" customHeight="1">
      <c r="A882" s="4"/>
    </row>
    <row r="883" ht="16.5" customHeight="1">
      <c r="A883" s="4"/>
    </row>
    <row r="884" ht="16.5" customHeight="1">
      <c r="A884" s="4"/>
    </row>
    <row r="885" ht="16.5" customHeight="1">
      <c r="A885" s="4"/>
    </row>
    <row r="886" ht="16.5" customHeight="1">
      <c r="A886" s="4"/>
    </row>
    <row r="887" ht="16.5" customHeight="1">
      <c r="A887" s="4"/>
    </row>
    <row r="888" ht="16.5" customHeight="1">
      <c r="A888" s="4"/>
    </row>
    <row r="889" ht="16.5" customHeight="1">
      <c r="A889" s="4"/>
    </row>
    <row r="890" ht="16.5" customHeight="1">
      <c r="A890" s="4"/>
    </row>
    <row r="891" ht="16.5" customHeight="1">
      <c r="A891" s="4"/>
    </row>
    <row r="892" ht="16.5" customHeight="1">
      <c r="A892" s="4"/>
    </row>
    <row r="893" ht="16.5" customHeight="1">
      <c r="A893" s="4"/>
    </row>
    <row r="894" ht="16.5" customHeight="1">
      <c r="A894" s="4"/>
    </row>
    <row r="895" ht="16.5" customHeight="1">
      <c r="A895" s="4"/>
    </row>
    <row r="896" ht="16.5" customHeight="1">
      <c r="A896" s="4"/>
    </row>
    <row r="897" ht="16.5" customHeight="1">
      <c r="A897" s="4"/>
    </row>
    <row r="898" ht="16.5" customHeight="1">
      <c r="A898" s="4"/>
    </row>
    <row r="899" ht="16.5" customHeight="1">
      <c r="A899" s="4"/>
    </row>
    <row r="900" ht="16.5" customHeight="1">
      <c r="A900" s="4"/>
    </row>
    <row r="901" ht="16.5" customHeight="1">
      <c r="A901" s="4"/>
    </row>
    <row r="902" ht="16.5" customHeight="1">
      <c r="A902" s="4"/>
    </row>
    <row r="903" ht="16.5" customHeight="1">
      <c r="A903" s="4"/>
    </row>
    <row r="904" ht="16.5" customHeight="1">
      <c r="A904" s="4"/>
    </row>
    <row r="905" ht="16.5" customHeight="1">
      <c r="A905" s="4"/>
    </row>
    <row r="906" ht="16.5" customHeight="1">
      <c r="A906" s="4"/>
    </row>
    <row r="907" ht="16.5" customHeight="1">
      <c r="A907" s="4"/>
    </row>
    <row r="908" ht="16.5" customHeight="1">
      <c r="A908" s="4"/>
    </row>
    <row r="909" ht="16.5" customHeight="1">
      <c r="A909" s="4"/>
    </row>
    <row r="910" ht="16.5" customHeight="1">
      <c r="A910" s="4"/>
    </row>
    <row r="911" ht="16.5" customHeight="1">
      <c r="A911" s="4"/>
    </row>
    <row r="912" ht="16.5" customHeight="1">
      <c r="A912" s="4"/>
    </row>
    <row r="913" ht="16.5" customHeight="1">
      <c r="A913" s="4"/>
    </row>
    <row r="914" ht="16.5" customHeight="1">
      <c r="A914" s="4"/>
    </row>
    <row r="915" ht="16.5" customHeight="1">
      <c r="A915" s="4"/>
    </row>
    <row r="916" ht="16.5" customHeight="1">
      <c r="A916" s="4"/>
    </row>
    <row r="917" ht="16.5" customHeight="1">
      <c r="A917" s="4"/>
    </row>
    <row r="918" ht="16.5" customHeight="1">
      <c r="A918" s="4"/>
    </row>
    <row r="919" ht="16.5" customHeight="1">
      <c r="A919" s="4"/>
    </row>
    <row r="920" ht="16.5" customHeight="1">
      <c r="A920" s="4"/>
    </row>
    <row r="921" ht="16.5" customHeight="1">
      <c r="A921" s="4"/>
    </row>
    <row r="922" ht="16.5" customHeight="1">
      <c r="A922" s="4"/>
    </row>
    <row r="923" ht="16.5" customHeight="1">
      <c r="A923" s="4"/>
    </row>
    <row r="924" ht="16.5" customHeight="1">
      <c r="A924" s="4"/>
    </row>
    <row r="925" ht="16.5" customHeight="1">
      <c r="A925" s="4"/>
    </row>
    <row r="926" ht="16.5" customHeight="1">
      <c r="A926" s="4"/>
    </row>
    <row r="927" ht="16.5" customHeight="1">
      <c r="A927" s="4"/>
    </row>
    <row r="928" ht="16.5" customHeight="1">
      <c r="A928" s="4"/>
    </row>
    <row r="929" ht="16.5" customHeight="1">
      <c r="A929" s="4"/>
    </row>
    <row r="930" ht="16.5" customHeight="1">
      <c r="A930" s="4"/>
    </row>
    <row r="931" ht="16.5" customHeight="1">
      <c r="A931" s="4"/>
    </row>
    <row r="932" ht="16.5" customHeight="1">
      <c r="A932" s="4"/>
    </row>
    <row r="933" ht="16.5" customHeight="1">
      <c r="A933" s="4"/>
    </row>
    <row r="934" ht="16.5" customHeight="1">
      <c r="A934" s="4"/>
    </row>
    <row r="935" ht="16.5" customHeight="1">
      <c r="A935" s="4"/>
    </row>
    <row r="936" ht="16.5" customHeight="1">
      <c r="A936" s="4"/>
    </row>
    <row r="937" ht="16.5" customHeight="1">
      <c r="A937" s="4"/>
    </row>
    <row r="938" ht="16.5" customHeight="1">
      <c r="A938" s="4"/>
    </row>
    <row r="939" ht="16.5" customHeight="1">
      <c r="A939" s="4"/>
    </row>
    <row r="940" ht="16.5" customHeight="1">
      <c r="A940" s="4"/>
    </row>
    <row r="941" ht="16.5" customHeight="1">
      <c r="A941" s="4"/>
    </row>
    <row r="942" ht="16.5" customHeight="1">
      <c r="A942" s="4"/>
    </row>
    <row r="943" ht="16.5" customHeight="1">
      <c r="A943" s="4"/>
    </row>
    <row r="944" ht="16.5" customHeight="1">
      <c r="A944" s="4"/>
    </row>
    <row r="945" ht="16.5" customHeight="1">
      <c r="A945" s="4"/>
    </row>
    <row r="946" ht="16.5" customHeight="1">
      <c r="A946" s="4"/>
    </row>
    <row r="947" ht="16.5" customHeight="1">
      <c r="A947" s="4"/>
    </row>
    <row r="948" ht="16.5" customHeight="1">
      <c r="A948" s="4"/>
    </row>
    <row r="949" ht="16.5" customHeight="1">
      <c r="A949" s="4"/>
    </row>
    <row r="950" ht="16.5" customHeight="1">
      <c r="A950" s="4"/>
    </row>
    <row r="951" ht="16.5" customHeight="1">
      <c r="A951" s="4"/>
    </row>
    <row r="952" ht="16.5" customHeight="1">
      <c r="A952" s="4"/>
    </row>
    <row r="953" ht="16.5" customHeight="1">
      <c r="A953" s="4"/>
    </row>
    <row r="954" ht="16.5" customHeight="1">
      <c r="A954" s="4"/>
    </row>
    <row r="955" ht="16.5" customHeight="1">
      <c r="A955" s="4"/>
    </row>
    <row r="956" ht="16.5" customHeight="1">
      <c r="A956" s="4"/>
    </row>
    <row r="957" ht="16.5" customHeight="1">
      <c r="A957" s="4"/>
    </row>
    <row r="958" ht="16.5" customHeight="1">
      <c r="A958" s="4"/>
    </row>
    <row r="959" ht="16.5" customHeight="1">
      <c r="A959" s="4"/>
    </row>
    <row r="960" ht="16.5" customHeight="1">
      <c r="A960" s="4"/>
    </row>
    <row r="961" ht="16.5" customHeight="1">
      <c r="A961" s="4"/>
    </row>
    <row r="962" ht="16.5" customHeight="1">
      <c r="A962" s="4"/>
    </row>
    <row r="963" ht="16.5" customHeight="1">
      <c r="A963" s="4"/>
    </row>
    <row r="964" ht="16.5" customHeight="1">
      <c r="A964" s="4"/>
    </row>
    <row r="965" ht="16.5" customHeight="1">
      <c r="A965" s="4"/>
    </row>
    <row r="966" ht="16.5" customHeight="1">
      <c r="A966" s="4"/>
    </row>
    <row r="967" ht="16.5" customHeight="1">
      <c r="A967" s="4"/>
    </row>
    <row r="968" ht="16.5" customHeight="1">
      <c r="A968" s="4"/>
    </row>
    <row r="969" ht="16.5" customHeight="1">
      <c r="A969" s="4"/>
    </row>
    <row r="970" ht="16.5" customHeight="1">
      <c r="A970" s="4"/>
    </row>
    <row r="971" ht="16.5" customHeight="1">
      <c r="A971" s="4"/>
    </row>
    <row r="972" ht="16.5" customHeight="1">
      <c r="A972" s="4"/>
    </row>
    <row r="973" ht="16.5" customHeight="1">
      <c r="A973" s="4"/>
    </row>
    <row r="974" ht="16.5" customHeight="1">
      <c r="A974" s="4"/>
    </row>
    <row r="975" ht="16.5" customHeight="1">
      <c r="A975" s="4"/>
    </row>
    <row r="976" ht="16.5" customHeight="1">
      <c r="A976" s="4"/>
    </row>
    <row r="977" ht="16.5" customHeight="1">
      <c r="A977" s="4"/>
    </row>
    <row r="978" ht="16.5" customHeight="1">
      <c r="A978" s="4"/>
    </row>
    <row r="979" ht="16.5" customHeight="1">
      <c r="A979" s="4"/>
    </row>
    <row r="980" ht="16.5" customHeight="1">
      <c r="A980" s="4"/>
    </row>
    <row r="981" ht="16.5" customHeight="1">
      <c r="A981" s="4"/>
    </row>
    <row r="982" ht="16.5" customHeight="1">
      <c r="A982" s="4"/>
    </row>
    <row r="983" ht="16.5" customHeight="1">
      <c r="A983" s="4"/>
    </row>
    <row r="984" ht="16.5" customHeight="1">
      <c r="A984" s="4"/>
    </row>
    <row r="985" ht="16.5" customHeight="1">
      <c r="A985" s="4"/>
    </row>
    <row r="986" ht="16.5" customHeight="1">
      <c r="A986" s="4"/>
    </row>
    <row r="987" ht="16.5" customHeight="1">
      <c r="A987" s="4"/>
    </row>
    <row r="988" ht="16.5" customHeight="1">
      <c r="A988" s="4"/>
    </row>
    <row r="989" ht="16.5" customHeight="1">
      <c r="A989" s="4"/>
    </row>
    <row r="990" ht="16.5" customHeight="1">
      <c r="A990" s="4"/>
    </row>
    <row r="991" ht="16.5" customHeight="1">
      <c r="A991" s="4"/>
    </row>
    <row r="992" ht="16.5" customHeight="1">
      <c r="A992" s="4"/>
    </row>
    <row r="993" ht="16.5" customHeight="1">
      <c r="A993" s="4"/>
    </row>
    <row r="994" ht="16.5" customHeight="1">
      <c r="A994" s="4"/>
    </row>
    <row r="995" ht="16.5" customHeight="1">
      <c r="A995" s="4"/>
    </row>
    <row r="996" ht="16.5" customHeight="1">
      <c r="A996" s="4"/>
    </row>
    <row r="997" ht="16.5" customHeight="1">
      <c r="A997" s="4"/>
    </row>
    <row r="998" ht="16.5" customHeight="1">
      <c r="A998" s="4"/>
    </row>
    <row r="999" ht="16.5" customHeight="1">
      <c r="A999" s="4"/>
    </row>
    <row r="1000" ht="16.5" customHeight="1">
      <c r="A1000" s="4"/>
    </row>
  </sheetData>
  <drawing r:id="rId1"/>
</worksheet>
</file>