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25200" windowHeight="12525"/>
  </bookViews>
  <sheets>
    <sheet name="Sheet1" sheetId="1" r:id="rId1"/>
    <sheet name="MM용 시트" sheetId="2" r:id="rId2"/>
    <sheet name="참조 테이블" sheetId="3" r:id="rId3"/>
  </sheets>
  <calcPr calcId="152511"/>
</workbook>
</file>

<file path=xl/calcChain.xml><?xml version="1.0" encoding="utf-8"?>
<calcChain xmlns="http://schemas.openxmlformats.org/spreadsheetml/2006/main">
  <c r="AC51" i="1" l="1"/>
  <c r="AC46" i="1"/>
  <c r="AC47" i="1"/>
  <c r="AC48" i="1"/>
  <c r="AC49" i="1"/>
  <c r="AC50" i="1"/>
  <c r="AC45" i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R14" i="2" l="1"/>
  <c r="B16" i="2" l="1"/>
  <c r="U85" i="1" l="1"/>
  <c r="R85" i="1"/>
  <c r="U84" i="1"/>
  <c r="R84" i="1"/>
  <c r="R83" i="1"/>
  <c r="U82" i="1"/>
  <c r="R82" i="1"/>
  <c r="R72" i="1"/>
  <c r="R71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AA22" i="1" s="1"/>
  <c r="U83" i="1" l="1"/>
  <c r="T64" i="1"/>
  <c r="R22" i="2"/>
  <c r="B2" i="2"/>
  <c r="E3" i="2" l="1"/>
  <c r="I3" i="2"/>
  <c r="G3" i="2"/>
  <c r="C3" i="2"/>
  <c r="G8" i="3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F3" i="3"/>
  <c r="F4" i="3" s="1"/>
  <c r="P60" i="1"/>
  <c r="AD51" i="1"/>
  <c r="AD50" i="1"/>
  <c r="AD49" i="1"/>
  <c r="AD48" i="1"/>
  <c r="AD47" i="1"/>
  <c r="AD46" i="1"/>
  <c r="AD45" i="1"/>
  <c r="B20" i="2"/>
  <c r="AC33" i="1"/>
  <c r="AA33" i="1"/>
  <c r="Y33" i="1"/>
  <c r="W33" i="1"/>
  <c r="AA30" i="1"/>
  <c r="Y30" i="1"/>
  <c r="W30" i="1"/>
  <c r="J21" i="1" s="1"/>
  <c r="AA27" i="1"/>
  <c r="Y27" i="1"/>
  <c r="W27" i="1"/>
  <c r="AC21" i="1"/>
  <c r="Y21" i="1"/>
  <c r="H21" i="1"/>
  <c r="H20" i="1"/>
  <c r="C20" i="1"/>
  <c r="G20" i="1" s="1"/>
  <c r="G18" i="1" a="1"/>
  <c r="G18" i="1" s="1"/>
  <c r="R12" i="2" s="1"/>
  <c r="E18" i="1" a="1"/>
  <c r="E18" i="1" s="1"/>
  <c r="R10" i="2" s="1"/>
  <c r="A18" i="1"/>
  <c r="M60" i="1" s="1"/>
  <c r="C17" i="1"/>
  <c r="T68" i="1" s="1"/>
  <c r="G10" i="1"/>
  <c r="G12" i="1" s="1"/>
  <c r="E10" i="1"/>
  <c r="E12" i="1" s="1"/>
  <c r="C10" i="1"/>
  <c r="C12" i="1" s="1"/>
  <c r="A10" i="1"/>
  <c r="Z15" i="1" s="1"/>
  <c r="G8" i="1"/>
  <c r="E8" i="1"/>
  <c r="C8" i="1"/>
  <c r="A8" i="1"/>
  <c r="G25" i="1" l="1"/>
  <c r="F2" i="2"/>
  <c r="Y38" i="1"/>
  <c r="C4" i="2"/>
  <c r="J27" i="1"/>
  <c r="M2" i="2"/>
  <c r="T2" i="2" s="1"/>
  <c r="J24" i="1"/>
  <c r="O2" i="2"/>
  <c r="I4" i="2"/>
  <c r="E4" i="2"/>
  <c r="G4" i="2"/>
  <c r="A12" i="1"/>
  <c r="F60" i="1" s="1"/>
  <c r="X15" i="1"/>
  <c r="D28" i="1"/>
  <c r="D26" i="1"/>
  <c r="D24" i="1"/>
  <c r="D25" i="1"/>
  <c r="G27" i="1"/>
  <c r="G26" i="1"/>
  <c r="G28" i="1"/>
  <c r="C21" i="1"/>
  <c r="G21" i="1" s="1"/>
  <c r="G24" i="1"/>
  <c r="D27" i="1"/>
  <c r="F5" i="3"/>
  <c r="AB16" i="1" l="1"/>
  <c r="AD15" i="1" s="1"/>
  <c r="K2" i="2" s="1"/>
  <c r="E25" i="1"/>
  <c r="E24" i="1"/>
  <c r="E28" i="1"/>
  <c r="E26" i="1"/>
  <c r="E27" i="1"/>
  <c r="F6" i="3"/>
  <c r="H2" i="2" l="1"/>
  <c r="F7" i="3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T60" i="1" l="1"/>
  <c r="T2" i="1" s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<sst xmlns="http://schemas.openxmlformats.org/spreadsheetml/2006/main" count="496" uniqueCount="256">
  <si>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</si>
  <si>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</si>
  <si>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</si>
  <si>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</si>
  <si>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</si>
  <si>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</si>
  <si>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</si>
  <si>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</si>
  <si>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</si>
  <si>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</si>
  <si>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</si>
  <si>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</si>
  <si>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</si>
  <si>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</si>
  <si>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</si>
  <si>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</si>
  <si>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</si>
  <si>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</si>
  <si>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공격 판정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</si>
  <si>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</si>
  <si>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</si>
  <si>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</si>
  <si>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</si>
  <si>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</si>
  <si>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</si>
  <si>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</si>
  <si>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</si>
  <si>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</si>
  <si>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</si>
  <si>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</si>
  <si>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</si>
  <si>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</si>
  <si>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</si>
  <si>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</si>
  <si>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</si>
  <si>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</si>
  <si>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</si>
  <si>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</si>
  <si>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</si>
  <si>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</si>
  <si>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</si>
  <si>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</si>
  <si>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</si>
  <si>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</si>
  <si>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</si>
  <si>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</si>
  <si>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</si>
  <si>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</si>
  <si>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</si>
  <si>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</si>
  <si>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</si>
  <si>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</si>
  <si>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</si>
  <si>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</si>
  <si>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</si>
  <si>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</si>
  <si>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</si>
  <si>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</si>
  <si>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</si>
  <si>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추한 외모(-2)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</si>
  <si>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</si>
  <si>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</si>
  <si>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</si>
  <si>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</si>
  <si>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</si>
  <si>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</si>
  <si>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</si>
  <si>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</si>
  <si>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</si>
  <si>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</si>
  <si>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</si>
  <si>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천대 계층(미개인)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</si>
  <si>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</si>
  <si>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</si>
  <si>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</si>
  <si>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</si>
  <si>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</si>
  <si>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</si>
  <si>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</si>
  <si>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</si>
  <si>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</si>
  <si>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</si>
  <si>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</si>
  <si>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</si>
  <si>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</si>
  <si>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</si>
  <si>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</si>
  <si>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</si>
  <si>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</si>
  <si>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</si>
  <si>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</si>
  <si>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</si>
  <si>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</si>
  <si>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</si>
  <si>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</si>
  <si>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</si>
  <si>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</si>
  <si>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</si>
  <si>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</si>
  <si>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</si>
  <si>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</si>
  <si>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</si>
  <si>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</si>
  <si>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</si>
  <si>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</si>
  <si>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</si>
  <si>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</si>
  <si>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</si>
  <si>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</si>
  <si>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</si>
  <si>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</si>
  <si>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</si>
  <si>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</si>
  <si>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</si>
  <si>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</si>
  <si>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</si>
  <si>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</si>
  <si>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</si>
  <si>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</si>
  <si>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</si>
  <si>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</si>
  <si>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</si>
  <si>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</si>
  <si>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</si>
  <si>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</si>
  <si>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</si>
  <si>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</si>
  <si>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</si>
  <si>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</si>
  <si>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</si>
  <si>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</si>
  <si>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</si>
  <si>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</si>
  <si>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</si>
  <si>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</si>
  <si>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</si>
  <si>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</si>
  <si>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</si>
  <si>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</si>
  <si>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</si>
  <si>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</si>
  <si>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</si>
  <si>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</si>
  <si>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</si>
  <si>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</si>
  <si>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</si>
  <si>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</si>
  <si>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</si>
  <si>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</si>
  <si>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</si>
  <si>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</si>
  <si>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</si>
  <si>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</si>
  <si>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</si>
  <si>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</si>
  <si>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</si>
  <si>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</si>
  <si>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</si>
  <si>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</si>
  <si>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</si>
  <si>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</si>
  <si>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</si>
  <si>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</si>
  <si>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</si>
  <si>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</si>
  <si>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</si>
  <si>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</si>
  <si>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</si>
  <si>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</si>
  <si>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</si>
  <si>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</si>
  <si>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</si>
  <si>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</si>
  <si>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</si>
  <si>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</si>
  <si>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</si>
  <si>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</si>
  <si>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</si>
  <si>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</si>
  <si>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</si>
  <si>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</si>
  <si>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</si>
  <si>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</si>
  <si>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</si>
  <si>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</si>
  <si>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</si>
  <si>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</si>
  <si>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</si>
  <si>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</si>
  <si>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</si>
  <si>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</si>
  <si>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</si>
  <si>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</si>
  <si>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40" type="noConversion"/>
  </si>
  <si>
    <t>특이사항</t>
    <phoneticPr fontId="40" type="noConversion"/>
  </si>
  <si>
    <t>적외선 시각</t>
    <phoneticPr fontId="40" type="noConversion"/>
  </si>
  <si>
    <t>빠른 치유</t>
    <phoneticPr fontId="40" type="noConversion"/>
  </si>
  <si>
    <t>저항력 강함(생물학적 유해 요소, +3)</t>
    <phoneticPr fontId="40" type="noConversion"/>
  </si>
  <si>
    <t>청각 예민 2단계</t>
    <phoneticPr fontId="40" type="noConversion"/>
  </si>
  <si>
    <t>골목대장(12)</t>
    <phoneticPr fontId="40" type="noConversion"/>
  </si>
  <si>
    <t>살의(12)</t>
    <phoneticPr fontId="40" type="noConversion"/>
  </si>
  <si>
    <t>계산용 빈공간</t>
    <phoneticPr fontId="40" type="noConversion"/>
  </si>
  <si>
    <t>x20/x25</t>
    <phoneticPr fontId="40" type="noConversion"/>
  </si>
  <si>
    <t>-</t>
    <phoneticPr fontId="40" type="noConversion"/>
  </si>
  <si>
    <t>고블린 궁병</t>
    <phoneticPr fontId="40" type="noConversion"/>
  </si>
  <si>
    <t>팔 ST 2단계</t>
    <phoneticPr fontId="40" type="noConversion"/>
  </si>
  <si>
    <t>주먹 휘두르기</t>
    <phoneticPr fontId="40" type="noConversion"/>
  </si>
  <si>
    <t>DX</t>
    <phoneticPr fontId="40" type="noConversion"/>
  </si>
  <si>
    <t>고블린 쇼트소드</t>
    <phoneticPr fontId="40" type="noConversion"/>
  </si>
  <si>
    <t>휘두르기/베기</t>
    <phoneticPr fontId="40" type="noConversion"/>
  </si>
  <si>
    <t>찌르기/꿰기</t>
    <phoneticPr fontId="40" type="noConversion"/>
  </si>
  <si>
    <t>고블린 사슬 투구</t>
    <phoneticPr fontId="40" type="noConversion"/>
  </si>
  <si>
    <t>4/2*</t>
    <phoneticPr fontId="40" type="noConversion"/>
  </si>
  <si>
    <t>고블린 사슬 갑옷</t>
    <phoneticPr fontId="40" type="noConversion"/>
  </si>
  <si>
    <t>고블린 사슬 팔 갑옷</t>
    <phoneticPr fontId="40" type="noConversion"/>
  </si>
  <si>
    <t>가죽 장갑</t>
    <phoneticPr fontId="40" type="noConversion"/>
  </si>
  <si>
    <t>2*</t>
    <phoneticPr fontId="40" type="noConversion"/>
  </si>
  <si>
    <t>고블린 사슬 다리 갑옷</t>
    <phoneticPr fontId="40" type="noConversion"/>
  </si>
  <si>
    <t>구두</t>
    <phoneticPr fontId="40" type="noConversion"/>
  </si>
  <si>
    <t>1*</t>
    <phoneticPr fontId="40" type="noConversion"/>
  </si>
  <si>
    <t>고블린 복합궁</t>
    <phoneticPr fontId="40" type="noConversion"/>
  </si>
  <si>
    <t>찌르기+3/꿰기</t>
    <phoneticPr fontId="40" type="noConversion"/>
  </si>
  <si>
    <t>1(2)</t>
    <phoneticPr fontId="40" type="noConversion"/>
  </si>
  <si>
    <t>10+</t>
    <phoneticPr fontId="40" type="noConversion"/>
  </si>
  <si>
    <t>화살</t>
    <phoneticPr fontId="40" type="noConversion"/>
  </si>
  <si>
    <t>소검 휘두르기</t>
    <phoneticPr fontId="40" type="noConversion"/>
  </si>
  <si>
    <t>소검 찌르기</t>
    <phoneticPr fontId="40" type="noConversion"/>
  </si>
  <si>
    <t>(14)/R:1/1d 꿰기/P:0</t>
    <phoneticPr fontId="40" type="noConversion"/>
  </si>
  <si>
    <t>복합궁 쏘기</t>
    <phoneticPr fontId="40" type="noConversion"/>
  </si>
  <si>
    <t>(15)/R:(280/350)/1d+3 꿰기/정3/장2</t>
    <phoneticPr fontId="40" type="noConversion"/>
  </si>
  <si>
    <t>목 노려쏘기</t>
    <phoneticPr fontId="40" type="noConversion"/>
  </si>
  <si>
    <t>(13)/R:(280/350)/1d+3 꿰기/정3/장2</t>
    <phoneticPr fontId="40" type="noConversion"/>
  </si>
  <si>
    <t>(15)/R:C/1d 때리기/P:0</t>
    <phoneticPr fontId="40" type="noConversion"/>
  </si>
  <si>
    <t>(14)/R:1/2d 베기/P:0</t>
    <phoneticPr fontId="40" type="noConversion"/>
  </si>
  <si>
    <t>*파괴력은 팔 ST를 포함
**무예 91p 참고</t>
    <phoneticPr fontId="40" type="noConversion"/>
  </si>
  <si>
    <t>속사**</t>
    <phoneticPr fontId="40" type="noConversion"/>
  </si>
  <si>
    <t>복합궁 쏘기x2/장3</t>
    <phoneticPr fontId="40" type="noConversion"/>
  </si>
  <si>
    <t>어려움</t>
    <phoneticPr fontId="40" type="noConversion"/>
  </si>
  <si>
    <t>활</t>
    <phoneticPr fontId="40" type="noConversion"/>
  </si>
  <si>
    <t>노려쏘기(화살 쏘기/목)</t>
    <phoneticPr fontId="40" type="noConversion"/>
  </si>
  <si>
    <t>양손공격(활)</t>
    <phoneticPr fontId="40" type="noConversion"/>
  </si>
  <si>
    <t>전사 1 단계</t>
    <phoneticPr fontId="40" type="noConversion"/>
  </si>
  <si>
    <t>전투 숙달 1단계</t>
    <phoneticPr fontId="40" type="noConversion"/>
  </si>
  <si>
    <t>활!</t>
    <phoneticPr fontId="40" type="noConversion"/>
  </si>
  <si>
    <t>종합기능</t>
  </si>
  <si>
    <t>종합기능</t>
    <phoneticPr fontId="40" type="noConversion"/>
  </si>
  <si>
    <t>DX</t>
    <phoneticPr fontId="40" type="noConversion"/>
  </si>
  <si>
    <t>비무장 전투!</t>
    <phoneticPr fontId="40" type="noConversion"/>
  </si>
  <si>
    <t>날붙이!</t>
    <phoneticPr fontId="40" type="noConversion"/>
  </si>
  <si>
    <t>종합기능</t>
    <phoneticPr fontId="40" type="noConversion"/>
  </si>
  <si>
    <t>활</t>
    <phoneticPr fontId="40" type="noConversion"/>
  </si>
  <si>
    <t>빨리뽑기(화살)</t>
    <phoneticPr fontId="40" type="noConversion"/>
  </si>
  <si>
    <t>육신 방어</t>
    <phoneticPr fontId="40" type="noConversion"/>
  </si>
  <si>
    <t>어려움</t>
    <phoneticPr fontId="40" type="noConversion"/>
  </si>
  <si>
    <t>HT</t>
    <phoneticPr fontId="40" type="noConversion"/>
  </si>
  <si>
    <t>소검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</si>
</sst>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48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6">
    <xf numFmtId="0" fontId="0" fillId="0" borderId="0"/>
    <xf numFmtId="0" fontId="3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</cellStyleXfs>
  <cellXfs count="383"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vertical="center"/>
    </xf>
    <xf numFmtId="0" fontId="11" fillId="0" borderId="5" xfId="0" applyFont="1" applyBorder="1" applyAlignment="1">
      <alignment horizontal="right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right" vertical="center"/>
    </xf>
    <xf numFmtId="0" fontId="7" fillId="2" borderId="3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right" vertical="center"/>
    </xf>
    <xf numFmtId="0" fontId="11" fillId="2" borderId="46" xfId="0" applyFont="1" applyFill="1" applyBorder="1" applyAlignment="1">
      <alignment horizontal="right" vertical="center"/>
    </xf>
    <xf numFmtId="0" fontId="28" fillId="2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vertical="top"/>
    </xf>
    <xf numFmtId="0" fontId="29" fillId="2" borderId="0" xfId="0" applyFont="1" applyFill="1" applyBorder="1" applyAlignment="1">
      <alignment horizontal="left" vertical="center"/>
    </xf>
    <xf numFmtId="0" fontId="21" fillId="5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21" fillId="2" borderId="49" xfId="0" applyFont="1" applyFill="1" applyBorder="1" applyAlignment="1">
      <alignment horizontal="center" vertical="center"/>
    </xf>
    <xf numFmtId="0" fontId="31" fillId="3" borderId="49" xfId="0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32" fillId="3" borderId="50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11" fillId="5" borderId="11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vertical="center"/>
    </xf>
    <xf numFmtId="0" fontId="11" fillId="5" borderId="1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center" vertical="center"/>
    </xf>
    <xf numFmtId="24" fontId="7" fillId="2" borderId="11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24" fontId="22" fillId="5" borderId="12" xfId="0" applyNumberFormat="1" applyFont="1" applyFill="1" applyBorder="1" applyAlignment="1">
      <alignment horizontal="center" vertical="center"/>
    </xf>
    <xf numFmtId="24" fontId="7" fillId="2" borderId="4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24" fontId="22" fillId="3" borderId="9" xfId="0" applyNumberFormat="1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24" fontId="9" fillId="2" borderId="11" xfId="0" applyNumberFormat="1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24" fontId="9" fillId="2" borderId="14" xfId="0" applyNumberFormat="1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24" fontId="25" fillId="2" borderId="14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24" fontId="7" fillId="2" borderId="11" xfId="0" applyNumberFormat="1" applyFont="1" applyFill="1" applyBorder="1" applyAlignment="1">
      <alignment vertical="center"/>
    </xf>
    <xf numFmtId="0" fontId="11" fillId="2" borderId="22" xfId="0" applyFont="1" applyFill="1" applyBorder="1" applyAlignment="1">
      <alignment horizontal="right" vertical="center"/>
    </xf>
    <xf numFmtId="0" fontId="7" fillId="2" borderId="14" xfId="0" applyFont="1" applyFill="1" applyBorder="1" applyAlignment="1">
      <alignment vertical="center"/>
    </xf>
    <xf numFmtId="24" fontId="7" fillId="2" borderId="14" xfId="0" applyNumberFormat="1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24" fontId="7" fillId="2" borderId="17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right" vertical="center"/>
    </xf>
    <xf numFmtId="0" fontId="15" fillId="2" borderId="22" xfId="0" applyFont="1" applyFill="1" applyBorder="1" applyAlignment="1">
      <alignment vertical="center"/>
    </xf>
    <xf numFmtId="0" fontId="11" fillId="2" borderId="22" xfId="0" applyFont="1" applyFill="1" applyBorder="1" applyAlignment="1">
      <alignment vertical="center"/>
    </xf>
    <xf numFmtId="24" fontId="7" fillId="2" borderId="14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5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1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2" fillId="13" borderId="61" xfId="0" applyFont="1" applyFill="1" applyBorder="1" applyAlignment="1">
      <alignment horizontal="center" vertical="center"/>
    </xf>
    <xf numFmtId="0" fontId="43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30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30" fillId="12" borderId="61" xfId="0" quotePrefix="1" applyFont="1" applyFill="1" applyBorder="1" applyAlignment="1">
      <alignment horizontal="center" vertical="center"/>
    </xf>
    <xf numFmtId="0" fontId="11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1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4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8" fillId="0" borderId="14" xfId="0" applyFont="1" applyBorder="1" applyAlignment="1">
      <alignment horizontal="center" vertical="center"/>
    </xf>
    <xf numFmtId="0" fontId="11" fillId="12" borderId="61" xfId="0" applyFont="1" applyFill="1" applyBorder="1" applyAlignment="1">
      <alignment vertical="center"/>
    </xf>
    <xf numFmtId="0" fontId="11" fillId="12" borderId="68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16" borderId="69" xfId="0" applyFont="1" applyFill="1" applyBorder="1" applyAlignment="1">
      <alignment vertical="center"/>
    </xf>
    <xf numFmtId="0" fontId="38" fillId="16" borderId="69" xfId="0" applyFont="1" applyFill="1" applyBorder="1" applyAlignment="1">
      <alignment vertical="center"/>
    </xf>
    <xf numFmtId="0" fontId="38" fillId="16" borderId="70" xfId="0" applyFont="1" applyFill="1" applyBorder="1" applyAlignment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19" fillId="2" borderId="14" xfId="0" applyFont="1" applyFill="1" applyBorder="1" applyAlignment="1">
      <alignment horizontal="center" vertical="center"/>
    </xf>
    <xf numFmtId="0" fontId="5" fillId="0" borderId="15" xfId="0" applyFont="1" applyBorder="1"/>
    <xf numFmtId="0" fontId="19" fillId="5" borderId="11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0" borderId="6" xfId="0" applyFont="1" applyBorder="1"/>
    <xf numFmtId="0" fontId="19" fillId="2" borderId="11" xfId="0" applyFont="1" applyFill="1" applyBorder="1" applyAlignment="1">
      <alignment horizontal="center" vertical="center"/>
    </xf>
    <xf numFmtId="0" fontId="5" fillId="0" borderId="12" xfId="0" applyFont="1" applyBorder="1"/>
    <xf numFmtId="0" fontId="19" fillId="2" borderId="17" xfId="0" applyFont="1" applyFill="1" applyBorder="1" applyAlignment="1">
      <alignment horizontal="center" vertical="center"/>
    </xf>
    <xf numFmtId="0" fontId="5" fillId="0" borderId="45" xfId="0" applyFont="1" applyBorder="1"/>
    <xf numFmtId="0" fontId="7" fillId="2" borderId="10" xfId="0" applyFont="1" applyFill="1" applyBorder="1" applyAlignment="1">
      <alignment horizontal="left" vertical="center"/>
    </xf>
    <xf numFmtId="0" fontId="5" fillId="0" borderId="11" xfId="0" applyFont="1" applyBorder="1"/>
    <xf numFmtId="0" fontId="33" fillId="3" borderId="22" xfId="0" applyFont="1" applyFill="1" applyBorder="1" applyAlignment="1">
      <alignment horizontal="center" vertical="top"/>
    </xf>
    <xf numFmtId="0" fontId="5" fillId="0" borderId="23" xfId="0" applyFont="1" applyBorder="1"/>
    <xf numFmtId="0" fontId="5" fillId="0" borderId="8" xfId="0" applyFont="1" applyBorder="1"/>
    <xf numFmtId="0" fontId="5" fillId="0" borderId="9" xfId="0" applyFont="1" applyBorder="1"/>
    <xf numFmtId="0" fontId="19" fillId="2" borderId="24" xfId="0" applyFont="1" applyFill="1" applyBorder="1" applyAlignment="1">
      <alignment horizontal="center" vertical="center"/>
    </xf>
    <xf numFmtId="0" fontId="5" fillId="0" borderId="25" xfId="0" applyFont="1" applyBorder="1"/>
    <xf numFmtId="0" fontId="7" fillId="2" borderId="56" xfId="0" applyFont="1" applyFill="1" applyBorder="1" applyAlignment="1">
      <alignment horizontal="left" vertical="center"/>
    </xf>
    <xf numFmtId="0" fontId="5" fillId="0" borderId="24" xfId="0" applyFont="1" applyBorder="1"/>
    <xf numFmtId="0" fontId="32" fillId="3" borderId="14" xfId="0" applyFont="1" applyFill="1" applyBorder="1" applyAlignment="1">
      <alignment horizontal="center" vertical="center"/>
    </xf>
    <xf numFmtId="0" fontId="5" fillId="0" borderId="14" xfId="0" applyFont="1" applyBorder="1"/>
    <xf numFmtId="0" fontId="7" fillId="4" borderId="5" xfId="0" applyFont="1" applyFill="1" applyBorder="1" applyAlignment="1">
      <alignment horizontal="center" vertical="center"/>
    </xf>
    <xf numFmtId="0" fontId="5" fillId="0" borderId="7" xfId="0" applyFont="1" applyBorder="1"/>
    <xf numFmtId="0" fontId="11" fillId="2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15" fillId="2" borderId="0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left" vertical="center"/>
    </xf>
    <xf numFmtId="0" fontId="32" fillId="5" borderId="1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16" fillId="3" borderId="22" xfId="0" applyFont="1" applyFill="1" applyBorder="1" applyAlignment="1">
      <alignment horizontal="center" vertical="top"/>
    </xf>
    <xf numFmtId="0" fontId="7" fillId="2" borderId="36" xfId="0" applyFont="1" applyFill="1" applyBorder="1" applyAlignment="1">
      <alignment horizontal="center" vertical="center"/>
    </xf>
    <xf numFmtId="0" fontId="5" fillId="0" borderId="37" xfId="0" applyFont="1" applyBorder="1"/>
    <xf numFmtId="0" fontId="19" fillId="2" borderId="19" xfId="0" applyFont="1" applyFill="1" applyBorder="1" applyAlignment="1">
      <alignment horizontal="center" vertical="center"/>
    </xf>
    <xf numFmtId="0" fontId="5" fillId="0" borderId="20" xfId="0" applyFont="1" applyBorder="1"/>
    <xf numFmtId="0" fontId="7" fillId="4" borderId="24" xfId="0" applyFont="1" applyFill="1" applyBorder="1" applyAlignment="1">
      <alignment horizontal="center" vertical="center"/>
    </xf>
    <xf numFmtId="0" fontId="13" fillId="5" borderId="29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5" fillId="0" borderId="43" xfId="0" applyFont="1" applyBorder="1"/>
    <xf numFmtId="0" fontId="24" fillId="3" borderId="29" xfId="0" applyFont="1" applyFill="1" applyBorder="1" applyAlignment="1">
      <alignment horizontal="center" vertical="center"/>
    </xf>
    <xf numFmtId="0" fontId="5" fillId="0" borderId="38" xfId="0" applyFont="1" applyBorder="1"/>
    <xf numFmtId="0" fontId="5" fillId="0" borderId="44" xfId="0" applyFont="1" applyBorder="1"/>
    <xf numFmtId="0" fontId="18" fillId="4" borderId="21" xfId="0" applyFont="1" applyFill="1" applyBorder="1" applyAlignment="1">
      <alignment horizontal="center" vertical="center"/>
    </xf>
    <xf numFmtId="0" fontId="5" fillId="0" borderId="19" xfId="0" applyFont="1" applyBorder="1"/>
    <xf numFmtId="0" fontId="11" fillId="2" borderId="38" xfId="0" applyFont="1" applyFill="1" applyBorder="1" applyAlignment="1">
      <alignment horizontal="left" vertical="center"/>
    </xf>
    <xf numFmtId="0" fontId="13" fillId="3" borderId="27" xfId="0" applyFont="1" applyFill="1" applyBorder="1" applyAlignment="1">
      <alignment horizontal="center" vertical="center"/>
    </xf>
    <xf numFmtId="0" fontId="5" fillId="0" borderId="28" xfId="0" applyFont="1" applyBorder="1"/>
    <xf numFmtId="0" fontId="26" fillId="2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11" fillId="2" borderId="14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13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5" fillId="0" borderId="18" xfId="0" applyFont="1" applyBorder="1"/>
    <xf numFmtId="0" fontId="7" fillId="2" borderId="16" xfId="0" applyFont="1" applyFill="1" applyBorder="1" applyAlignment="1">
      <alignment horizontal="left" vertical="center"/>
    </xf>
    <xf numFmtId="0" fontId="5" fillId="0" borderId="17" xfId="0" applyFont="1" applyBorder="1"/>
    <xf numFmtId="0" fontId="17" fillId="4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top" wrapText="1"/>
    </xf>
    <xf numFmtId="0" fontId="19" fillId="2" borderId="0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center"/>
    </xf>
    <xf numFmtId="0" fontId="17" fillId="4" borderId="22" xfId="0" applyFont="1" applyFill="1" applyBorder="1" applyAlignment="1">
      <alignment horizontal="left" vertical="center"/>
    </xf>
    <xf numFmtId="0" fontId="7" fillId="2" borderId="53" xfId="0" applyFont="1" applyFill="1" applyBorder="1" applyAlignment="1">
      <alignment horizontal="center" vertical="center"/>
    </xf>
    <xf numFmtId="0" fontId="35" fillId="5" borderId="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8" fillId="4" borderId="21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/>
    </xf>
    <xf numFmtId="0" fontId="35" fillId="3" borderId="5" xfId="0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horizontal="center" vertical="center"/>
    </xf>
    <xf numFmtId="0" fontId="32" fillId="5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4" fontId="17" fillId="3" borderId="55" xfId="0" applyNumberFormat="1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5" fillId="0" borderId="33" xfId="0" applyFont="1" applyBorder="1"/>
    <xf numFmtId="0" fontId="5" fillId="0" borderId="34" xfId="0" applyFont="1" applyBorder="1"/>
    <xf numFmtId="0" fontId="32" fillId="5" borderId="11" xfId="0" applyFont="1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5" fillId="0" borderId="42" xfId="0" applyFont="1" applyBorder="1"/>
    <xf numFmtId="0" fontId="7" fillId="2" borderId="14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left" vertical="center"/>
    </xf>
    <xf numFmtId="0" fontId="25" fillId="4" borderId="32" xfId="0" applyFont="1" applyFill="1" applyBorder="1" applyAlignment="1">
      <alignment horizontal="center" vertical="center"/>
    </xf>
    <xf numFmtId="0" fontId="27" fillId="3" borderId="22" xfId="0" applyFont="1" applyFill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5" fillId="0" borderId="2" xfId="0" applyFont="1" applyBorder="1"/>
    <xf numFmtId="0" fontId="25" fillId="0" borderId="17" xfId="0" applyFont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8" fillId="4" borderId="22" xfId="0" applyFont="1" applyFill="1" applyBorder="1" applyAlignment="1">
      <alignment vertical="center"/>
    </xf>
    <xf numFmtId="0" fontId="19" fillId="2" borderId="1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10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24" fontId="11" fillId="2" borderId="16" xfId="0" applyNumberFormat="1" applyFont="1" applyFill="1" applyBorder="1" applyAlignment="1">
      <alignment horizontal="center" vertical="center"/>
    </xf>
    <xf numFmtId="0" fontId="5" fillId="0" borderId="54" xfId="0" applyFont="1" applyBorder="1"/>
    <xf numFmtId="0" fontId="11" fillId="2" borderId="36" xfId="0" applyFont="1" applyFill="1" applyBorder="1" applyAlignment="1">
      <alignment horizontal="left" vertical="center"/>
    </xf>
    <xf numFmtId="0" fontId="7" fillId="2" borderId="47" xfId="0" applyFont="1" applyFill="1" applyBorder="1" applyAlignment="1">
      <alignment horizontal="center" vertical="center"/>
    </xf>
    <xf numFmtId="0" fontId="5" fillId="0" borderId="48" xfId="0" applyFont="1" applyBorder="1"/>
    <xf numFmtId="0" fontId="7" fillId="2" borderId="44" xfId="0" applyFont="1" applyFill="1" applyBorder="1" applyAlignment="1">
      <alignment horizontal="center" vertical="center"/>
    </xf>
    <xf numFmtId="0" fontId="34" fillId="2" borderId="52" xfId="0" applyFont="1" applyFill="1" applyBorder="1" applyAlignment="1">
      <alignment horizontal="center" vertical="center"/>
    </xf>
    <xf numFmtId="0" fontId="5" fillId="0" borderId="50" xfId="0" applyFont="1" applyBorder="1"/>
    <xf numFmtId="0" fontId="18" fillId="2" borderId="0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5" fillId="0" borderId="57" xfId="0" applyFont="1" applyBorder="1"/>
    <xf numFmtId="0" fontId="7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right" vertical="center"/>
    </xf>
    <xf numFmtId="0" fontId="18" fillId="5" borderId="53" xfId="0" applyFont="1" applyFill="1" applyBorder="1" applyAlignment="1">
      <alignment horizontal="center" vertical="center"/>
    </xf>
    <xf numFmtId="0" fontId="37" fillId="3" borderId="5" xfId="0" applyFont="1" applyFill="1" applyBorder="1" applyAlignment="1">
      <alignment horizontal="center" vertical="center"/>
    </xf>
    <xf numFmtId="0" fontId="5" fillId="0" borderId="22" xfId="0" applyFont="1" applyBorder="1"/>
    <xf numFmtId="0" fontId="0" fillId="0" borderId="0" xfId="0" applyFont="1" applyAlignment="1">
      <alignment vertical="center"/>
    </xf>
    <xf numFmtId="0" fontId="11" fillId="4" borderId="7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19" fillId="5" borderId="45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17" fillId="2" borderId="18" xfId="0" applyFont="1" applyFill="1" applyBorder="1" applyAlignment="1">
      <alignment horizontal="center" vertical="center"/>
    </xf>
    <xf numFmtId="0" fontId="17" fillId="5" borderId="5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vertical="center"/>
    </xf>
    <xf numFmtId="0" fontId="11" fillId="2" borderId="11" xfId="0" applyFont="1" applyFill="1" applyBorder="1" applyAlignment="1">
      <alignment horizontal="center" vertical="center"/>
    </xf>
    <xf numFmtId="24" fontId="11" fillId="3" borderId="36" xfId="0" applyNumberFormat="1" applyFont="1" applyFill="1" applyBorder="1" applyAlignment="1">
      <alignment horizontal="center" vertical="center"/>
    </xf>
    <xf numFmtId="24" fontId="11" fillId="5" borderId="27" xfId="0" applyNumberFormat="1" applyFont="1" applyFill="1" applyBorder="1" applyAlignment="1">
      <alignment horizontal="center" vertical="center"/>
    </xf>
    <xf numFmtId="24" fontId="11" fillId="3" borderId="47" xfId="0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24" fontId="11" fillId="5" borderId="36" xfId="0" applyNumberFormat="1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38" fillId="14" borderId="68" xfId="0" applyFont="1" applyFill="1" applyBorder="1" applyAlignment="1">
      <alignment horizontal="center" vertical="center"/>
    </xf>
    <xf numFmtId="0" fontId="38" fillId="14" borderId="69" xfId="0" applyFont="1" applyFill="1" applyBorder="1" applyAlignment="1">
      <alignment horizontal="center" vertical="center"/>
    </xf>
    <xf numFmtId="0" fontId="38" fillId="14" borderId="70" xfId="0" applyFont="1" applyFill="1" applyBorder="1" applyAlignment="1">
      <alignment horizontal="center" vertical="center"/>
    </xf>
    <xf numFmtId="0" fontId="38" fillId="16" borderId="72" xfId="0" applyFont="1" applyFill="1" applyBorder="1" applyAlignment="1">
      <alignment horizontal="left" vertical="top" wrapText="1"/>
    </xf>
    <xf numFmtId="0" fontId="0" fillId="16" borderId="61" xfId="0" applyFont="1" applyFill="1" applyBorder="1" applyAlignment="1">
      <alignment horizontal="left" vertical="top"/>
    </xf>
    <xf numFmtId="0" fontId="0" fillId="16" borderId="62" xfId="0" applyFont="1" applyFill="1" applyBorder="1" applyAlignment="1">
      <alignment horizontal="left" vertical="top"/>
    </xf>
    <xf numFmtId="0" fontId="0" fillId="16" borderId="58" xfId="0" applyFont="1" applyFill="1" applyBorder="1" applyAlignment="1">
      <alignment horizontal="left" vertical="top"/>
    </xf>
    <xf numFmtId="0" fontId="0" fillId="16" borderId="0" xfId="0" applyFont="1" applyFill="1" applyBorder="1" applyAlignment="1">
      <alignment horizontal="left" vertical="top"/>
    </xf>
    <xf numFmtId="0" fontId="0" fillId="16" borderId="64" xfId="0" applyFont="1" applyFill="1" applyBorder="1" applyAlignment="1">
      <alignment horizontal="left" vertical="top"/>
    </xf>
    <xf numFmtId="0" fontId="0" fillId="16" borderId="74" xfId="0" applyFont="1" applyFill="1" applyBorder="1" applyAlignment="1">
      <alignment horizontal="left" vertical="top"/>
    </xf>
    <xf numFmtId="0" fontId="0" fillId="16" borderId="66" xfId="0" applyFont="1" applyFill="1" applyBorder="1" applyAlignment="1">
      <alignment horizontal="left" vertical="top"/>
    </xf>
    <xf numFmtId="0" fontId="0" fillId="16" borderId="67" xfId="0" applyFont="1" applyFill="1" applyBorder="1" applyAlignment="1">
      <alignment horizontal="left" vertical="top"/>
    </xf>
    <xf numFmtId="0" fontId="47" fillId="19" borderId="62" xfId="0" applyFont="1" applyFill="1" applyBorder="1" applyAlignment="1">
      <alignment horizontal="right" vertical="center"/>
    </xf>
    <xf numFmtId="0" fontId="47" fillId="19" borderId="67" xfId="0" applyFont="1" applyFill="1" applyBorder="1" applyAlignment="1">
      <alignment horizontal="right" vertical="center"/>
    </xf>
    <xf numFmtId="0" fontId="15" fillId="16" borderId="60" xfId="0" applyFont="1" applyFill="1" applyBorder="1" applyAlignment="1">
      <alignment horizontal="left" vertical="top" wrapText="1"/>
    </xf>
    <xf numFmtId="0" fontId="15" fillId="16" borderId="61" xfId="0" applyFont="1" applyFill="1" applyBorder="1" applyAlignment="1">
      <alignment horizontal="left" vertical="top" wrapText="1"/>
    </xf>
    <xf numFmtId="0" fontId="15" fillId="16" borderId="62" xfId="0" applyFont="1" applyFill="1" applyBorder="1" applyAlignment="1">
      <alignment horizontal="left" vertical="top" wrapText="1"/>
    </xf>
    <xf numFmtId="0" fontId="15" fillId="16" borderId="63" xfId="0" applyFont="1" applyFill="1" applyBorder="1" applyAlignment="1">
      <alignment horizontal="left" vertical="top" wrapText="1"/>
    </xf>
    <xf numFmtId="0" fontId="15" fillId="16" borderId="0" xfId="0" applyFont="1" applyFill="1" applyBorder="1" applyAlignment="1">
      <alignment horizontal="left" vertical="top" wrapText="1"/>
    </xf>
    <xf numFmtId="0" fontId="15" fillId="16" borderId="64" xfId="0" applyFont="1" applyFill="1" applyBorder="1" applyAlignment="1">
      <alignment horizontal="left" vertical="top" wrapText="1"/>
    </xf>
    <xf numFmtId="0" fontId="15" fillId="16" borderId="65" xfId="0" applyFont="1" applyFill="1" applyBorder="1" applyAlignment="1">
      <alignment horizontal="left" vertical="top" wrapText="1"/>
    </xf>
    <xf numFmtId="0" fontId="15" fillId="16" borderId="66" xfId="0" applyFont="1" applyFill="1" applyBorder="1" applyAlignment="1">
      <alignment horizontal="left" vertical="top" wrapText="1"/>
    </xf>
    <xf numFmtId="0" fontId="15" fillId="16" borderId="67" xfId="0" applyFont="1" applyFill="1" applyBorder="1" applyAlignment="1">
      <alignment horizontal="left" vertical="top" wrapText="1"/>
    </xf>
    <xf numFmtId="0" fontId="39" fillId="10" borderId="77" xfId="5" applyBorder="1" applyAlignment="1">
      <alignment horizontal="center" vertical="center"/>
    </xf>
    <xf numFmtId="0" fontId="39" fillId="10" borderId="70" xfId="5" applyBorder="1" applyAlignment="1">
      <alignment horizontal="center" vertical="center"/>
    </xf>
    <xf numFmtId="0" fontId="3" fillId="6" borderId="65" xfId="1" applyBorder="1" applyAlignment="1">
      <alignment vertical="center"/>
    </xf>
    <xf numFmtId="0" fontId="3" fillId="6" borderId="66" xfId="1" applyBorder="1" applyAlignment="1">
      <alignment vertical="center"/>
    </xf>
    <xf numFmtId="0" fontId="3" fillId="6" borderId="63" xfId="1" applyBorder="1" applyAlignment="1">
      <alignment vertical="center"/>
    </xf>
    <xf numFmtId="0" fontId="3" fillId="6" borderId="0" xfId="1" applyBorder="1" applyAlignment="1">
      <alignment vertical="center"/>
    </xf>
    <xf numFmtId="0" fontId="39" fillId="7" borderId="63" xfId="2" applyBorder="1" applyAlignment="1">
      <alignment vertical="center"/>
    </xf>
    <xf numFmtId="0" fontId="39" fillId="7" borderId="0" xfId="2" applyBorder="1" applyAlignment="1">
      <alignment vertical="center"/>
    </xf>
    <xf numFmtId="0" fontId="1" fillId="6" borderId="63" xfId="1" applyFont="1" applyBorder="1" applyAlignment="1">
      <alignment vertical="center"/>
    </xf>
    <xf numFmtId="0" fontId="2" fillId="6" borderId="0" xfId="1" applyFont="1" applyBorder="1" applyAlignment="1">
      <alignment vertical="center"/>
    </xf>
    <xf numFmtId="0" fontId="39" fillId="20" borderId="63" xfId="2" applyFill="1" applyBorder="1" applyAlignment="1">
      <alignment vertical="center"/>
    </xf>
    <xf numFmtId="0" fontId="39" fillId="20" borderId="0" xfId="2" applyFill="1" applyBorder="1" applyAlignment="1">
      <alignment vertical="center"/>
    </xf>
    <xf numFmtId="0" fontId="5" fillId="11" borderId="68" xfId="0" applyFont="1" applyFill="1" applyBorder="1" applyAlignment="1">
      <alignment horizontal="center" vertical="center"/>
    </xf>
    <xf numFmtId="0" fontId="5" fillId="11" borderId="69" xfId="0" applyFont="1" applyFill="1" applyBorder="1" applyAlignment="1">
      <alignment horizontal="center" vertical="center"/>
    </xf>
    <xf numFmtId="0" fontId="5" fillId="11" borderId="70" xfId="0" applyFont="1" applyFill="1" applyBorder="1" applyAlignment="1">
      <alignment horizontal="center" vertical="center"/>
    </xf>
    <xf numFmtId="0" fontId="2" fillId="6" borderId="63" xfId="1" applyFont="1" applyBorder="1" applyAlignment="1">
      <alignment vertical="center"/>
    </xf>
    <xf numFmtId="0" fontId="39" fillId="7" borderId="60" xfId="2" applyBorder="1" applyAlignment="1">
      <alignment vertical="center"/>
    </xf>
    <xf numFmtId="0" fontId="39" fillId="7" borderId="61" xfId="2" applyBorder="1" applyAlignment="1">
      <alignment vertical="center"/>
    </xf>
    <xf numFmtId="49" fontId="45" fillId="9" borderId="0" xfId="4" applyNumberFormat="1" applyFont="1" applyBorder="1" applyAlignment="1">
      <alignment vertical="center"/>
    </xf>
    <xf numFmtId="49" fontId="45" fillId="9" borderId="64" xfId="4" applyNumberFormat="1" applyFont="1" applyBorder="1" applyAlignment="1">
      <alignment vertical="center"/>
    </xf>
    <xf numFmtId="49" fontId="45" fillId="8" borderId="66" xfId="3" applyNumberFormat="1" applyFont="1" applyBorder="1" applyAlignment="1">
      <alignment vertical="center"/>
    </xf>
    <xf numFmtId="49" fontId="45" fillId="8" borderId="67" xfId="3" applyNumberFormat="1" applyFont="1" applyBorder="1" applyAlignment="1">
      <alignment vertical="center"/>
    </xf>
    <xf numFmtId="0" fontId="18" fillId="18" borderId="75" xfId="0" applyFont="1" applyFill="1" applyBorder="1" applyAlignment="1">
      <alignment horizontal="right" vertical="center"/>
    </xf>
    <xf numFmtId="0" fontId="18" fillId="18" borderId="76" xfId="0" applyFont="1" applyFill="1" applyBorder="1" applyAlignment="1">
      <alignment horizontal="right" vertical="center"/>
    </xf>
    <xf numFmtId="0" fontId="18" fillId="18" borderId="78" xfId="0" applyFont="1" applyFill="1" applyBorder="1" applyAlignment="1">
      <alignment horizontal="right" vertical="center"/>
    </xf>
    <xf numFmtId="0" fontId="18" fillId="18" borderId="67" xfId="0" applyFont="1" applyFill="1" applyBorder="1" applyAlignment="1">
      <alignment horizontal="right" vertical="center"/>
    </xf>
    <xf numFmtId="0" fontId="46" fillId="17" borderId="62" xfId="0" applyFont="1" applyFill="1" applyBorder="1" applyAlignment="1">
      <alignment horizontal="center" vertical="center"/>
    </xf>
    <xf numFmtId="0" fontId="46" fillId="17" borderId="76" xfId="0" applyFont="1" applyFill="1" applyBorder="1" applyAlignment="1">
      <alignment horizontal="center" vertical="center"/>
    </xf>
    <xf numFmtId="49" fontId="45" fillId="8" borderId="0" xfId="3" applyNumberFormat="1" applyFont="1" applyBorder="1" applyAlignment="1">
      <alignment vertical="center"/>
    </xf>
    <xf numFmtId="49" fontId="45" fillId="8" borderId="64" xfId="3" applyNumberFormat="1" applyFont="1" applyBorder="1" applyAlignment="1">
      <alignment vertical="center"/>
    </xf>
    <xf numFmtId="49" fontId="45" fillId="20" borderId="0" xfId="4" applyNumberFormat="1" applyFont="1" applyFill="1" applyBorder="1" applyAlignment="1">
      <alignment vertical="center"/>
    </xf>
    <xf numFmtId="49" fontId="45" fillId="20" borderId="64" xfId="4" applyNumberFormat="1" applyFont="1" applyFill="1" applyBorder="1" applyAlignment="1">
      <alignment vertical="center"/>
    </xf>
  </cellXfs>
  <cellStyles count="6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/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/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/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/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/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/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/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/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5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3256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7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4018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/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/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/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/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/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/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/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/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/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/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/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2*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/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1*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/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//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/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14652</xdr:colOff>
      <xdr:row>4</xdr:row>
      <xdr:rowOff>14655</xdr:rowOff>
    </xdr:from>
    <xdr:to>
      <xdr:col>8</xdr:col>
      <xdr:colOff>269029</xdr:colOff>
      <xdr:row>14</xdr:row>
      <xdr:rowOff>186855</xdr:rowOff>
    </xdr:to>
    <xdr:pic>
      <xdr:nvPicPr>
        <xdr:cNvPr id="64" name="그림 63"/>
        <xdr:cNvPicPr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79" y="1377463"/>
          <a:ext cx="2818800" cy="2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abSelected="1" topLeftCell="A22" workbookViewId="0">
      <selection activeCell="M37" sqref="M37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1" width="4.875" customWidth="1"/>
    <col min="12" max="12" width="0.75" customWidth="1"/>
    <col min="13" max="13" width="9.25" customWidth="1"/>
    <col min="14" max="18" width="5.75" customWidth="1"/>
    <col min="19" max="19" width="0.75" customWidth="1"/>
    <col min="20" max="21" width="4.875" customWidth="1"/>
    <col min="22" max="22" width="3.625" customWidth="1"/>
    <col min="23" max="23" width="7.875" customWidth="1"/>
    <col min="24" max="24" width="9.25" customWidth="1"/>
    <col min="25" max="25" width="5.375" customWidth="1"/>
    <col min="26" max="26" width="5.125" customWidth="1"/>
    <col min="27" max="27" width="4.875" customWidth="1"/>
    <col min="28" max="28" width="3.625" customWidth="1"/>
    <col min="29" max="29" width="6.375" customWidth="1"/>
    <col min="30" max="30" width="3.625" customWidth="1"/>
    <col min="31" max="31" width="3.875" customWidth="1"/>
    <col min="32" max="41" width="3.625" customWidth="1"/>
  </cols>
  <sheetData>
    <row r="1" spans="1:41" ht="19.5" customHeight="1">
      <c r="A1" s="284" t="s">
        <v>0</v>
      </c>
      <c r="B1" s="192"/>
      <c r="C1" s="283" t="s">
        <v>204</v>
      </c>
      <c r="D1" s="224"/>
      <c r="E1" s="224"/>
      <c r="F1" s="224"/>
      <c r="G1" s="224"/>
      <c r="H1" s="224"/>
      <c r="I1" s="284" t="s">
        <v>1</v>
      </c>
      <c r="J1" s="192"/>
      <c r="K1" s="192"/>
      <c r="L1" s="1"/>
      <c r="M1" s="223"/>
      <c r="N1" s="224"/>
      <c r="O1" s="224"/>
      <c r="P1" s="224"/>
      <c r="Q1" s="288" t="s">
        <v>2</v>
      </c>
      <c r="R1" s="192"/>
      <c r="S1" s="2"/>
      <c r="T1" s="286">
        <v>15</v>
      </c>
      <c r="U1" s="224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23"/>
      <c r="C2" s="224"/>
      <c r="D2" s="224"/>
      <c r="E2" s="5" t="s">
        <v>4</v>
      </c>
      <c r="F2" s="225"/>
      <c r="G2" s="226"/>
      <c r="H2" s="1" t="s">
        <v>5</v>
      </c>
      <c r="I2" s="6"/>
      <c r="J2" s="223">
        <v>0</v>
      </c>
      <c r="K2" s="224"/>
      <c r="L2" s="4"/>
      <c r="M2" s="1" t="s">
        <v>6</v>
      </c>
      <c r="N2" s="225"/>
      <c r="O2" s="226"/>
      <c r="P2" s="288" t="s">
        <v>7</v>
      </c>
      <c r="Q2" s="192"/>
      <c r="R2" s="192"/>
      <c r="S2" s="2"/>
      <c r="T2" s="285">
        <f>(T1-F60-M60+P60-T60)</f>
        <v>-168</v>
      </c>
      <c r="U2" s="226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>
      <c r="A3" s="7" t="s">
        <v>8</v>
      </c>
      <c r="B3" s="287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>
      <c r="A5" s="227" t="s">
        <v>9</v>
      </c>
      <c r="B5" s="219"/>
      <c r="C5" s="227" t="s">
        <v>10</v>
      </c>
      <c r="D5" s="219"/>
      <c r="E5" s="227" t="s">
        <v>11</v>
      </c>
      <c r="F5" s="219"/>
      <c r="G5" s="227" t="s">
        <v>12</v>
      </c>
      <c r="H5" s="219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228">
        <v>12</v>
      </c>
      <c r="B6" s="172"/>
      <c r="C6" s="228">
        <v>13</v>
      </c>
      <c r="D6" s="172"/>
      <c r="E6" s="228">
        <v>11</v>
      </c>
      <c r="F6" s="172"/>
      <c r="G6" s="228">
        <v>11</v>
      </c>
      <c r="H6" s="172"/>
      <c r="I6" s="236"/>
      <c r="J6" s="229" t="s">
        <v>16</v>
      </c>
      <c r="K6" s="190"/>
      <c r="L6" s="190"/>
      <c r="M6" s="190"/>
      <c r="N6" s="190"/>
      <c r="O6" s="190"/>
      <c r="P6" s="190"/>
      <c r="Q6" s="190"/>
      <c r="R6" s="190"/>
      <c r="S6" s="11"/>
      <c r="T6" s="171" t="s">
        <v>17</v>
      </c>
      <c r="U6" s="172"/>
      <c r="V6" s="4"/>
      <c r="W6" s="232" t="s">
        <v>18</v>
      </c>
      <c r="X6" s="190"/>
      <c r="Y6" s="190"/>
      <c r="Z6" s="190"/>
      <c r="AA6" s="190"/>
      <c r="AB6" s="190"/>
      <c r="AC6" s="190"/>
      <c r="AD6" s="190"/>
      <c r="AE6" s="172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>
      <c r="A7" s="181"/>
      <c r="B7" s="182"/>
      <c r="C7" s="181"/>
      <c r="D7" s="182"/>
      <c r="E7" s="181"/>
      <c r="F7" s="182"/>
      <c r="G7" s="181"/>
      <c r="H7" s="182"/>
      <c r="I7" s="192"/>
      <c r="J7" s="177"/>
      <c r="K7" s="178"/>
      <c r="L7" s="178"/>
      <c r="M7" s="178"/>
      <c r="N7" s="178"/>
      <c r="O7" s="178"/>
      <c r="P7" s="178"/>
      <c r="Q7" s="178"/>
      <c r="R7" s="178"/>
      <c r="S7" s="4"/>
      <c r="T7" s="173"/>
      <c r="U7" s="174"/>
      <c r="V7" s="4"/>
      <c r="W7" s="231" t="s">
        <v>19</v>
      </c>
      <c r="X7" s="178"/>
      <c r="Y7" s="178"/>
      <c r="Z7" s="230" t="s">
        <v>20</v>
      </c>
      <c r="AA7" s="192"/>
      <c r="AB7" s="13" t="s">
        <v>21</v>
      </c>
      <c r="AC7" s="4"/>
      <c r="AD7" s="14" t="s">
        <v>22</v>
      </c>
      <c r="AE7" s="15" t="s">
        <v>23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222">
        <f>(A6-10)*10</f>
        <v>20</v>
      </c>
      <c r="B8" s="190"/>
      <c r="C8" s="222">
        <f>(C6-10)*20</f>
        <v>60</v>
      </c>
      <c r="D8" s="190"/>
      <c r="E8" s="222">
        <f>(E6-10)*20</f>
        <v>20</v>
      </c>
      <c r="F8" s="190"/>
      <c r="G8" s="222">
        <f>(G6-10)*10</f>
        <v>10</v>
      </c>
      <c r="H8" s="190"/>
      <c r="I8" s="192"/>
      <c r="J8" s="197"/>
      <c r="K8" s="188"/>
      <c r="L8" s="188"/>
      <c r="M8" s="188"/>
      <c r="N8" s="188"/>
      <c r="O8" s="188"/>
      <c r="P8" s="188"/>
      <c r="Q8" s="188"/>
      <c r="R8" s="188"/>
      <c r="S8" s="4"/>
      <c r="T8" s="167"/>
      <c r="U8" s="168"/>
      <c r="V8" s="4"/>
      <c r="W8" s="197"/>
      <c r="X8" s="188"/>
      <c r="Y8" s="188"/>
      <c r="Z8" s="233"/>
      <c r="AA8" s="192"/>
      <c r="AB8" s="220"/>
      <c r="AC8" s="188"/>
      <c r="AD8" s="16"/>
      <c r="AE8" s="17"/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>
      <c r="A9" s="227" t="s">
        <v>24</v>
      </c>
      <c r="B9" s="219"/>
      <c r="C9" s="235" t="s">
        <v>25</v>
      </c>
      <c r="D9" s="219"/>
      <c r="E9" s="235" t="s">
        <v>26</v>
      </c>
      <c r="F9" s="219"/>
      <c r="G9" s="227" t="s">
        <v>27</v>
      </c>
      <c r="H9" s="219"/>
      <c r="I9" s="192"/>
      <c r="J9" s="197"/>
      <c r="K9" s="188"/>
      <c r="L9" s="188"/>
      <c r="M9" s="188"/>
      <c r="N9" s="188"/>
      <c r="O9" s="188"/>
      <c r="P9" s="188"/>
      <c r="Q9" s="188"/>
      <c r="R9" s="188"/>
      <c r="S9" s="4"/>
      <c r="T9" s="167"/>
      <c r="U9" s="168"/>
      <c r="V9" s="4"/>
      <c r="W9" s="197"/>
      <c r="X9" s="188"/>
      <c r="Y9" s="188"/>
      <c r="Z9" s="221"/>
      <c r="AA9" s="192"/>
      <c r="AB9" s="220"/>
      <c r="AC9" s="188"/>
      <c r="AD9" s="16"/>
      <c r="AE9" s="17"/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228">
        <f>(A6)-2</f>
        <v>10</v>
      </c>
      <c r="B10" s="172"/>
      <c r="C10" s="228">
        <f>(E6)+1</f>
        <v>12</v>
      </c>
      <c r="D10" s="172"/>
      <c r="E10" s="228">
        <f>(E6)+1</f>
        <v>12</v>
      </c>
      <c r="F10" s="172"/>
      <c r="G10" s="228">
        <f>G6</f>
        <v>11</v>
      </c>
      <c r="H10" s="172"/>
      <c r="I10" s="192"/>
      <c r="J10" s="197"/>
      <c r="K10" s="188"/>
      <c r="L10" s="188"/>
      <c r="M10" s="188"/>
      <c r="N10" s="188"/>
      <c r="O10" s="188"/>
      <c r="P10" s="188"/>
      <c r="Q10" s="188"/>
      <c r="R10" s="188"/>
      <c r="S10" s="4"/>
      <c r="T10" s="167"/>
      <c r="U10" s="168"/>
      <c r="V10" s="4"/>
      <c r="W10" s="197"/>
      <c r="X10" s="188"/>
      <c r="Y10" s="188"/>
      <c r="Z10" s="221"/>
      <c r="AA10" s="192"/>
      <c r="AB10" s="220"/>
      <c r="AC10" s="188"/>
      <c r="AD10" s="16"/>
      <c r="AE10" s="17"/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>
      <c r="A11" s="181"/>
      <c r="B11" s="182"/>
      <c r="C11" s="181"/>
      <c r="D11" s="182"/>
      <c r="E11" s="181"/>
      <c r="F11" s="182"/>
      <c r="G11" s="181"/>
      <c r="H11" s="182"/>
      <c r="I11" s="192"/>
      <c r="J11" s="197"/>
      <c r="K11" s="188"/>
      <c r="L11" s="188"/>
      <c r="M11" s="188"/>
      <c r="N11" s="188"/>
      <c r="O11" s="188"/>
      <c r="P11" s="188"/>
      <c r="Q11" s="188"/>
      <c r="R11" s="188"/>
      <c r="S11" s="4"/>
      <c r="T11" s="167"/>
      <c r="U11" s="168"/>
      <c r="V11" s="4"/>
      <c r="W11" s="197"/>
      <c r="X11" s="188"/>
      <c r="Y11" s="188"/>
      <c r="Z11" s="221"/>
      <c r="AA11" s="192"/>
      <c r="AB11" s="220"/>
      <c r="AC11" s="188"/>
      <c r="AD11" s="16"/>
      <c r="AE11" s="17"/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>
      <c r="A12" s="234">
        <f>(A10-A6)*2</f>
        <v>-4</v>
      </c>
      <c r="B12" s="192"/>
      <c r="C12" s="234">
        <f>(C10-E6)*5</f>
        <v>5</v>
      </c>
      <c r="D12" s="192"/>
      <c r="E12" s="234">
        <f>(E10-E6)*5</f>
        <v>5</v>
      </c>
      <c r="F12" s="192"/>
      <c r="G12" s="234">
        <f>(G10-G6)*3</f>
        <v>0</v>
      </c>
      <c r="H12" s="192"/>
      <c r="I12" s="192"/>
      <c r="J12" s="237"/>
      <c r="K12" s="219"/>
      <c r="L12" s="219"/>
      <c r="M12" s="219"/>
      <c r="N12" s="219"/>
      <c r="O12" s="219"/>
      <c r="P12" s="219"/>
      <c r="Q12" s="219"/>
      <c r="R12" s="219"/>
      <c r="S12" s="18"/>
      <c r="T12" s="246"/>
      <c r="U12" s="182"/>
      <c r="V12" s="4"/>
      <c r="W12" s="240"/>
      <c r="X12" s="241"/>
      <c r="Y12" s="241"/>
      <c r="Z12" s="291"/>
      <c r="AA12" s="219"/>
      <c r="AB12" s="290"/>
      <c r="AC12" s="241"/>
      <c r="AD12" s="19"/>
      <c r="AE12" s="20"/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>
      <c r="A13" s="12"/>
      <c r="B13" s="12"/>
      <c r="C13" s="12"/>
      <c r="D13" s="12"/>
      <c r="E13" s="12"/>
      <c r="F13" s="12"/>
      <c r="G13" s="12"/>
      <c r="H13" s="12"/>
      <c r="I13" s="192"/>
      <c r="J13" s="238"/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4"/>
      <c r="W13" s="9" t="s">
        <v>28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189" t="s">
        <v>29</v>
      </c>
      <c r="B14" s="172"/>
      <c r="C14" s="189" t="s">
        <v>30</v>
      </c>
      <c r="D14" s="172"/>
      <c r="E14" s="12"/>
      <c r="F14" s="12"/>
      <c r="G14" s="12"/>
      <c r="H14" s="12"/>
      <c r="I14" s="192"/>
      <c r="J14" s="21" t="s">
        <v>31</v>
      </c>
      <c r="K14" s="247"/>
      <c r="L14" s="214"/>
      <c r="M14" s="214"/>
      <c r="N14" s="214"/>
      <c r="O14" s="214"/>
      <c r="P14" s="214"/>
      <c r="Q14" s="214"/>
      <c r="R14" s="214"/>
      <c r="S14" s="22"/>
      <c r="T14" s="203"/>
      <c r="U14" s="204"/>
      <c r="V14" s="4"/>
      <c r="W14" s="213" t="s">
        <v>32</v>
      </c>
      <c r="X14" s="214"/>
      <c r="Y14" s="214"/>
      <c r="Z14" s="214"/>
      <c r="AA14" s="204"/>
      <c r="AB14" s="213" t="s">
        <v>33</v>
      </c>
      <c r="AC14" s="214"/>
      <c r="AD14" s="214"/>
      <c r="AE14" s="20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52">
        <v>2</v>
      </c>
      <c r="B15" s="180"/>
      <c r="C15" s="252">
        <v>0</v>
      </c>
      <c r="D15" s="180"/>
      <c r="E15" s="4"/>
      <c r="F15" s="4"/>
      <c r="G15" s="4"/>
      <c r="H15" s="4"/>
      <c r="I15" s="192"/>
      <c r="J15" s="248" t="s">
        <v>34</v>
      </c>
      <c r="K15" s="192"/>
      <c r="L15" s="192"/>
      <c r="M15" s="192"/>
      <c r="N15" s="192"/>
      <c r="O15" s="192"/>
      <c r="P15" s="192"/>
      <c r="Q15" s="192"/>
      <c r="R15" s="192"/>
      <c r="S15" s="23"/>
      <c r="T15" s="205" t="s">
        <v>17</v>
      </c>
      <c r="U15" s="184"/>
      <c r="V15" s="4"/>
      <c r="W15" s="24" t="s">
        <v>24</v>
      </c>
      <c r="X15" s="216">
        <f>(A10/2)</f>
        <v>5</v>
      </c>
      <c r="Y15" s="217"/>
      <c r="Z15" s="206">
        <f>ROUNDUP((A10/3),0)</f>
        <v>4</v>
      </c>
      <c r="AA15" s="184"/>
      <c r="AB15" s="25" t="s">
        <v>35</v>
      </c>
      <c r="AC15" s="26" t="s">
        <v>36</v>
      </c>
      <c r="AD15" s="210">
        <f>AB16+AC16</f>
        <v>8</v>
      </c>
      <c r="AE15" s="18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189" t="s">
        <v>37</v>
      </c>
      <c r="B16" s="172"/>
      <c r="C16" s="282" t="s">
        <v>38</v>
      </c>
      <c r="D16" s="190"/>
      <c r="E16" s="269" t="s">
        <v>39</v>
      </c>
      <c r="F16" s="261"/>
      <c r="G16" s="261"/>
      <c r="H16" s="262"/>
      <c r="I16" s="192"/>
      <c r="J16" s="177"/>
      <c r="K16" s="178"/>
      <c r="L16" s="178"/>
      <c r="M16" s="178"/>
      <c r="N16" s="178"/>
      <c r="O16" s="178"/>
      <c r="P16" s="178"/>
      <c r="Q16" s="178"/>
      <c r="R16" s="178"/>
      <c r="S16" s="4"/>
      <c r="T16" s="245"/>
      <c r="U16" s="180"/>
      <c r="V16" s="4"/>
      <c r="W16" s="27" t="s">
        <v>40</v>
      </c>
      <c r="X16" s="201" t="s">
        <v>41</v>
      </c>
      <c r="Y16" s="202"/>
      <c r="Z16" s="207" t="s">
        <v>42</v>
      </c>
      <c r="AA16" s="180"/>
      <c r="AB16" s="208">
        <f>IF(T64&lt;=D24,G24,IF(T64&lt;=D25,G25,IF(T64&lt;=D26,G26,IF(T64&lt;=D27,G27,IF(T64&lt;=D28,G28,)))))</f>
        <v>8</v>
      </c>
      <c r="AC16" s="218">
        <v>0</v>
      </c>
      <c r="AD16" s="211"/>
      <c r="AE16" s="180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52">
        <v>0</v>
      </c>
      <c r="B17" s="180"/>
      <c r="C17" s="270">
        <f>IF( ((A6+A17)^2)/10 &gt; 5, MROUND(((A6+A17)^2)/10, 0.5), ((A6+A17)^2)/10 )</f>
        <v>14.5</v>
      </c>
      <c r="D17" s="192"/>
      <c r="E17" s="274" t="s">
        <v>43</v>
      </c>
      <c r="F17" s="275"/>
      <c r="G17" s="264" t="s">
        <v>44</v>
      </c>
      <c r="H17" s="265"/>
      <c r="I17" s="192"/>
      <c r="J17" s="268"/>
      <c r="K17" s="192"/>
      <c r="L17" s="192"/>
      <c r="M17" s="192"/>
      <c r="N17" s="192"/>
      <c r="O17" s="192"/>
      <c r="P17" s="192"/>
      <c r="Q17" s="192"/>
      <c r="R17" s="192"/>
      <c r="S17" s="4"/>
      <c r="T17" s="183"/>
      <c r="U17" s="184"/>
      <c r="V17" s="4"/>
      <c r="W17" s="27" t="s">
        <v>45</v>
      </c>
      <c r="X17" s="294" t="s">
        <v>46</v>
      </c>
      <c r="Y17" s="202"/>
      <c r="Z17" s="215" t="s">
        <v>47</v>
      </c>
      <c r="AA17" s="180"/>
      <c r="AB17" s="209"/>
      <c r="AC17" s="219"/>
      <c r="AD17" s="212"/>
      <c r="AE17" s="182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73">
        <f>A17*3</f>
        <v>0</v>
      </c>
      <c r="B18" s="172"/>
      <c r="C18" s="181"/>
      <c r="D18" s="219"/>
      <c r="E18" s="271" t="str">
        <f t="array" ref="E18">INDEX('참조 테이블'!$B$2:$C$101,VALUE($A$6+A15),1)</f>
        <v>1d</v>
      </c>
      <c r="F18" s="219"/>
      <c r="G18" s="276" t="str">
        <f t="array" ref="G18">INDEX('참조 테이블'!$B$2:$C101,VALUE($A$6+A15),2)</f>
        <v>2d</v>
      </c>
      <c r="H18" s="176"/>
      <c r="I18" s="192"/>
      <c r="J18" s="240"/>
      <c r="K18" s="241"/>
      <c r="L18" s="241"/>
      <c r="M18" s="241"/>
      <c r="N18" s="241"/>
      <c r="O18" s="241"/>
      <c r="P18" s="241"/>
      <c r="Q18" s="241"/>
      <c r="R18" s="241"/>
      <c r="S18" s="18"/>
      <c r="T18" s="175"/>
      <c r="U18" s="176"/>
      <c r="V18" s="4"/>
      <c r="W18" s="28" t="s">
        <v>48</v>
      </c>
      <c r="X18" s="295" t="s">
        <v>12</v>
      </c>
      <c r="Y18" s="296"/>
      <c r="Z18" s="297" t="s">
        <v>49</v>
      </c>
      <c r="AA18" s="182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192"/>
      <c r="J19" s="29"/>
      <c r="K19" s="30"/>
      <c r="L19" s="243"/>
      <c r="M19" s="238"/>
      <c r="N19" s="239"/>
      <c r="O19" s="239"/>
      <c r="P19" s="239"/>
      <c r="Q19" s="239"/>
      <c r="R19" s="239"/>
      <c r="S19" s="239"/>
      <c r="T19" s="239"/>
      <c r="U19" s="239"/>
      <c r="V19" s="4"/>
      <c r="W19" s="31" t="s">
        <v>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191" t="s">
        <v>51</v>
      </c>
      <c r="B20" s="192"/>
      <c r="C20" s="32">
        <f>(C6+G6)/4</f>
        <v>6</v>
      </c>
      <c r="D20" s="33" t="s">
        <v>52</v>
      </c>
      <c r="E20" s="34"/>
      <c r="F20" s="33" t="s">
        <v>53</v>
      </c>
      <c r="G20" s="35">
        <f t="shared" ref="G20:G21" si="0">C20+E20</f>
        <v>6</v>
      </c>
      <c r="H20" s="36">
        <f>E20*20</f>
        <v>0</v>
      </c>
      <c r="I20" s="192"/>
      <c r="J20" s="244" t="s">
        <v>54</v>
      </c>
      <c r="K20" s="172"/>
      <c r="L20" s="192"/>
      <c r="M20" s="242" t="s">
        <v>55</v>
      </c>
      <c r="N20" s="190"/>
      <c r="O20" s="190"/>
      <c r="P20" s="190"/>
      <c r="Q20" s="190"/>
      <c r="R20" s="190"/>
      <c r="S20" s="190"/>
      <c r="T20" s="190"/>
      <c r="U20" s="172"/>
      <c r="V20" s="4"/>
      <c r="W20" s="213" t="s">
        <v>56</v>
      </c>
      <c r="X20" s="214"/>
      <c r="Y20" s="214"/>
      <c r="Z20" s="204"/>
      <c r="AA20" s="213" t="s">
        <v>57</v>
      </c>
      <c r="AB20" s="214"/>
      <c r="AC20" s="214"/>
      <c r="AD20" s="214"/>
      <c r="AE20" s="20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193" t="s">
        <v>58</v>
      </c>
      <c r="B21" s="192"/>
      <c r="C21" s="37">
        <f>IF(INT(G20)&lt;1, 1, INT(G20))</f>
        <v>6</v>
      </c>
      <c r="D21" s="33" t="s">
        <v>52</v>
      </c>
      <c r="E21" s="38">
        <v>3</v>
      </c>
      <c r="F21" s="33" t="s">
        <v>53</v>
      </c>
      <c r="G21" s="39">
        <f t="shared" si="0"/>
        <v>9</v>
      </c>
      <c r="H21" s="36">
        <f>E21*5</f>
        <v>15</v>
      </c>
      <c r="I21" s="192"/>
      <c r="J21" s="179" t="str">
        <f>(W30)</f>
        <v>4/2*</v>
      </c>
      <c r="K21" s="180"/>
      <c r="L21" s="192"/>
      <c r="M21" s="40" t="s">
        <v>8</v>
      </c>
      <c r="N21" s="199" t="s">
        <v>59</v>
      </c>
      <c r="O21" s="178"/>
      <c r="P21" s="178"/>
      <c r="Q21" s="178"/>
      <c r="R21" s="178"/>
      <c r="S21" s="12"/>
      <c r="T21" s="173">
        <v>-8</v>
      </c>
      <c r="U21" s="174"/>
      <c r="V21" s="4"/>
      <c r="W21" s="25" t="s">
        <v>23</v>
      </c>
      <c r="X21" s="26" t="s">
        <v>36</v>
      </c>
      <c r="Y21" s="210">
        <f>(W22/2+3+X22)</f>
        <v>0</v>
      </c>
      <c r="Z21" s="184"/>
      <c r="AA21" s="25" t="s">
        <v>23</v>
      </c>
      <c r="AB21" s="26" t="s">
        <v>36</v>
      </c>
      <c r="AC21" s="210">
        <f>(AA22/2+3+AB22)</f>
        <v>10.5</v>
      </c>
      <c r="AD21" s="184"/>
      <c r="AE21" s="41" t="s">
        <v>40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192"/>
      <c r="J22" s="181"/>
      <c r="K22" s="182"/>
      <c r="L22" s="192"/>
      <c r="M22" s="42"/>
      <c r="N22" s="43"/>
      <c r="O22" s="43"/>
      <c r="P22" s="43"/>
      <c r="Q22" s="43"/>
      <c r="R22" s="43"/>
      <c r="S22" s="4"/>
      <c r="T22" s="4"/>
      <c r="U22" s="44"/>
      <c r="V22" s="4"/>
      <c r="W22" s="208">
        <v>-6</v>
      </c>
      <c r="X22" s="218">
        <v>0</v>
      </c>
      <c r="Y22" s="211"/>
      <c r="Z22" s="180"/>
      <c r="AA22" s="208">
        <f>R31</f>
        <v>15</v>
      </c>
      <c r="AB22" s="218">
        <v>0</v>
      </c>
      <c r="AC22" s="211"/>
      <c r="AD22" s="180"/>
      <c r="AE22" s="298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189" t="s">
        <v>60</v>
      </c>
      <c r="B23" s="190"/>
      <c r="C23" s="190"/>
      <c r="D23" s="190"/>
      <c r="E23" s="171" t="s">
        <v>61</v>
      </c>
      <c r="F23" s="190"/>
      <c r="G23" s="171" t="s">
        <v>33</v>
      </c>
      <c r="H23" s="172"/>
      <c r="I23" s="192"/>
      <c r="J23" s="244" t="s">
        <v>62</v>
      </c>
      <c r="K23" s="172"/>
      <c r="L23" s="192"/>
      <c r="M23" s="40" t="s">
        <v>63</v>
      </c>
      <c r="N23" s="199"/>
      <c r="O23" s="178"/>
      <c r="P23" s="178"/>
      <c r="Q23" s="178"/>
      <c r="R23" s="178"/>
      <c r="S23" s="12"/>
      <c r="T23" s="173"/>
      <c r="U23" s="174"/>
      <c r="V23" s="4"/>
      <c r="W23" s="209"/>
      <c r="X23" s="219"/>
      <c r="Y23" s="212"/>
      <c r="Z23" s="182"/>
      <c r="AA23" s="209"/>
      <c r="AB23" s="219"/>
      <c r="AC23" s="212"/>
      <c r="AD23" s="182"/>
      <c r="AE23" s="299"/>
      <c r="AF23" s="4"/>
      <c r="AG23" s="4"/>
      <c r="AH23" s="4"/>
      <c r="AI23" s="45"/>
      <c r="AJ23" s="45"/>
      <c r="AK23" s="45"/>
      <c r="AL23" s="45"/>
      <c r="AM23" s="45"/>
      <c r="AN23" s="45"/>
      <c r="AO23" s="45"/>
    </row>
    <row r="24" spans="1:41" ht="19.5" customHeight="1" thickBot="1">
      <c r="A24" s="194" t="s">
        <v>64</v>
      </c>
      <c r="B24" s="178"/>
      <c r="C24" s="178"/>
      <c r="D24" s="46">
        <f>C17</f>
        <v>14.5</v>
      </c>
      <c r="E24" s="263">
        <f>G21</f>
        <v>9</v>
      </c>
      <c r="F24" s="178"/>
      <c r="G24" s="263">
        <f>IF(INT(G20)+3&lt;1,1,INT(G20)+3)</f>
        <v>9</v>
      </c>
      <c r="H24" s="174"/>
      <c r="I24" s="192"/>
      <c r="J24" s="200">
        <f>(AC21)</f>
        <v>10.5</v>
      </c>
      <c r="K24" s="180"/>
      <c r="L24" s="192"/>
      <c r="M24" s="40" t="s">
        <v>65</v>
      </c>
      <c r="N24" s="198"/>
      <c r="O24" s="188"/>
      <c r="P24" s="188"/>
      <c r="Q24" s="188"/>
      <c r="R24" s="188"/>
      <c r="S24" s="12"/>
      <c r="T24" s="173"/>
      <c r="U24" s="174"/>
      <c r="V24" s="4"/>
      <c r="W24" s="243"/>
      <c r="X24" s="190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72" t="s">
        <v>66</v>
      </c>
      <c r="B25" s="188"/>
      <c r="C25" s="188"/>
      <c r="D25" s="47">
        <f>C17*2</f>
        <v>29</v>
      </c>
      <c r="E25" s="187">
        <f>IF(INT(G21*0.8)&lt;1, 1, INT(G21*0.8))</f>
        <v>7</v>
      </c>
      <c r="F25" s="188"/>
      <c r="G25" s="267">
        <f>IF(INT(G20)+3-1&lt;1,1,INT(G20)+3-1)</f>
        <v>8</v>
      </c>
      <c r="H25" s="174"/>
      <c r="I25" s="192"/>
      <c r="J25" s="181"/>
      <c r="K25" s="182"/>
      <c r="L25" s="192"/>
      <c r="M25" s="40" t="s">
        <v>67</v>
      </c>
      <c r="N25" s="266">
        <v>-4</v>
      </c>
      <c r="O25" s="188"/>
      <c r="P25" s="188"/>
      <c r="Q25" s="188"/>
      <c r="R25" s="188"/>
      <c r="S25" s="12"/>
      <c r="T25" s="173"/>
      <c r="U25" s="174"/>
      <c r="V25" s="4"/>
      <c r="W25" s="253" t="s">
        <v>68</v>
      </c>
      <c r="X25" s="214"/>
      <c r="Y25" s="214"/>
      <c r="Z25" s="214"/>
      <c r="AA25" s="214"/>
      <c r="AB25" s="214"/>
      <c r="AC25" s="214"/>
      <c r="AD25" s="204"/>
      <c r="AE25" s="4"/>
      <c r="AF25" s="4"/>
      <c r="AG25" s="4"/>
      <c r="AH25" s="4"/>
      <c r="AI25" s="48"/>
      <c r="AJ25" s="48"/>
      <c r="AK25" s="48"/>
      <c r="AL25" s="48"/>
      <c r="AM25" s="48"/>
      <c r="AN25" s="48"/>
      <c r="AO25" s="4"/>
    </row>
    <row r="26" spans="1:41" ht="19.5" customHeight="1">
      <c r="A26" s="278" t="s">
        <v>69</v>
      </c>
      <c r="B26" s="188"/>
      <c r="C26" s="188"/>
      <c r="D26" s="49">
        <f>C17*3</f>
        <v>43.5</v>
      </c>
      <c r="E26" s="196">
        <f>IF(INT(G21*0.6)&lt;1, 1, INT(G21*0.6))</f>
        <v>5</v>
      </c>
      <c r="F26" s="188"/>
      <c r="G26" s="263">
        <f>IF(INT(G20)+3-2&lt;1,1,INT(G20)+3-2)</f>
        <v>7</v>
      </c>
      <c r="H26" s="174"/>
      <c r="I26" s="192"/>
      <c r="J26" s="244" t="s">
        <v>70</v>
      </c>
      <c r="K26" s="172"/>
      <c r="L26" s="192"/>
      <c r="M26" s="177" t="s">
        <v>71</v>
      </c>
      <c r="N26" s="178"/>
      <c r="O26" s="178"/>
      <c r="P26" s="178"/>
      <c r="Q26" s="178"/>
      <c r="R26" s="178"/>
      <c r="S26" s="12"/>
      <c r="T26" s="173">
        <v>-10</v>
      </c>
      <c r="U26" s="174"/>
      <c r="V26" s="4"/>
      <c r="W26" s="254" t="s">
        <v>72</v>
      </c>
      <c r="X26" s="241"/>
      <c r="Y26" s="251" t="s">
        <v>73</v>
      </c>
      <c r="Z26" s="241"/>
      <c r="AA26" s="251" t="s">
        <v>74</v>
      </c>
      <c r="AB26" s="241"/>
      <c r="AC26" s="4"/>
      <c r="AD26" s="44"/>
      <c r="AE26" s="4"/>
      <c r="AF26" s="4"/>
      <c r="AG26" s="4"/>
      <c r="AH26" s="4"/>
      <c r="AI26" s="48"/>
      <c r="AJ26" s="48"/>
      <c r="AK26" s="48"/>
      <c r="AL26" s="48"/>
      <c r="AM26" s="48"/>
      <c r="AN26" s="48"/>
      <c r="AO26" s="4"/>
    </row>
    <row r="27" spans="1:41" ht="19.5" customHeight="1">
      <c r="A27" s="272" t="s">
        <v>75</v>
      </c>
      <c r="B27" s="188"/>
      <c r="C27" s="188"/>
      <c r="D27" s="47">
        <f>C17*6</f>
        <v>87</v>
      </c>
      <c r="E27" s="187">
        <f>IF(INT(G21*0.4)&lt;1, 1, INT(G21*0.4))</f>
        <v>3</v>
      </c>
      <c r="F27" s="188"/>
      <c r="G27" s="187">
        <f>IF(INT(G20)+3-3&lt;1,1,INT(G20)+3-3)</f>
        <v>6</v>
      </c>
      <c r="H27" s="168"/>
      <c r="I27" s="192"/>
      <c r="J27" s="200">
        <f>(Y21)</f>
        <v>0</v>
      </c>
      <c r="K27" s="180"/>
      <c r="L27" s="192"/>
      <c r="M27" s="177"/>
      <c r="N27" s="178"/>
      <c r="O27" s="178"/>
      <c r="P27" s="178"/>
      <c r="Q27" s="178"/>
      <c r="R27" s="178"/>
      <c r="S27" s="12"/>
      <c r="T27" s="173"/>
      <c r="U27" s="174"/>
      <c r="V27" s="4"/>
      <c r="W27" s="255" t="str">
        <f>(F88)</f>
        <v>4/2*</v>
      </c>
      <c r="X27" s="172"/>
      <c r="Y27" s="250">
        <f>(F89)</f>
        <v>0</v>
      </c>
      <c r="Z27" s="172"/>
      <c r="AA27" s="255">
        <f>(F90)</f>
        <v>0</v>
      </c>
      <c r="AB27" s="172"/>
      <c r="AC27" s="4"/>
      <c r="AD27" s="44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77" t="s">
        <v>76</v>
      </c>
      <c r="B28" s="219"/>
      <c r="C28" s="219"/>
      <c r="D28" s="50">
        <f>C17*10</f>
        <v>145</v>
      </c>
      <c r="E28" s="256">
        <f>IF(INT(G21*0.2)&lt;1, 1, INT(G21*0.2))</f>
        <v>1</v>
      </c>
      <c r="F28" s="219"/>
      <c r="G28" s="257">
        <f>IF(INT(G20)+3-4&lt;1,1,INT(G20)+3-4)</f>
        <v>5</v>
      </c>
      <c r="H28" s="176"/>
      <c r="I28" s="192"/>
      <c r="J28" s="181"/>
      <c r="K28" s="182"/>
      <c r="L28" s="192"/>
      <c r="M28" s="237"/>
      <c r="N28" s="219"/>
      <c r="O28" s="219"/>
      <c r="P28" s="219"/>
      <c r="Q28" s="219"/>
      <c r="R28" s="219"/>
      <c r="S28" s="51"/>
      <c r="T28" s="175"/>
      <c r="U28" s="176"/>
      <c r="V28" s="4"/>
      <c r="W28" s="181"/>
      <c r="X28" s="182"/>
      <c r="Y28" s="181"/>
      <c r="Z28" s="182"/>
      <c r="AA28" s="181"/>
      <c r="AB28" s="182"/>
      <c r="AC28" s="4"/>
      <c r="AD28" s="44"/>
      <c r="AE28" s="52"/>
      <c r="AF28" s="4"/>
      <c r="AG28" s="4"/>
      <c r="AH28" s="4"/>
      <c r="AI28" s="48"/>
      <c r="AJ28" s="48"/>
      <c r="AK28" s="48"/>
      <c r="AL28" s="48"/>
      <c r="AM28" s="48"/>
      <c r="AN28" s="48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3" t="s">
        <v>77</v>
      </c>
      <c r="N29" s="12"/>
      <c r="O29" s="12"/>
      <c r="P29" s="12"/>
      <c r="Q29" s="12"/>
      <c r="R29" s="12"/>
      <c r="S29" s="12"/>
      <c r="T29" s="12"/>
      <c r="U29" s="12"/>
      <c r="V29" s="4"/>
      <c r="W29" s="249" t="s">
        <v>78</v>
      </c>
      <c r="X29" s="239"/>
      <c r="Y29" s="238" t="s">
        <v>79</v>
      </c>
      <c r="Z29" s="239"/>
      <c r="AA29" s="238" t="s">
        <v>80</v>
      </c>
      <c r="AB29" s="239"/>
      <c r="AC29" s="4"/>
      <c r="AD29" s="44"/>
      <c r="AE29" s="4"/>
      <c r="AF29" s="4"/>
      <c r="AG29" s="4"/>
      <c r="AH29" s="4"/>
      <c r="AI29" s="48"/>
      <c r="AJ29" s="48"/>
      <c r="AK29" s="48"/>
      <c r="AL29" s="48"/>
      <c r="AM29" s="48"/>
      <c r="AN29" s="48"/>
      <c r="AO29" s="4"/>
    </row>
    <row r="30" spans="1:41" ht="19.5" customHeight="1">
      <c r="A30" s="195" t="s">
        <v>81</v>
      </c>
      <c r="B30" s="190"/>
      <c r="C30" s="190"/>
      <c r="D30" s="190"/>
      <c r="E30" s="190"/>
      <c r="F30" s="190"/>
      <c r="G30" s="190"/>
      <c r="H30" s="190"/>
      <c r="I30" s="149"/>
      <c r="J30" s="171" t="s">
        <v>17</v>
      </c>
      <c r="K30" s="172"/>
      <c r="L30" s="148"/>
      <c r="M30" s="54" t="s">
        <v>82</v>
      </c>
      <c r="N30" s="145" t="s">
        <v>83</v>
      </c>
      <c r="O30" s="145" t="s">
        <v>84</v>
      </c>
      <c r="P30" s="145" t="s">
        <v>85</v>
      </c>
      <c r="Q30" s="56" t="s">
        <v>86</v>
      </c>
      <c r="R30" s="56" t="s">
        <v>87</v>
      </c>
      <c r="S30" s="145"/>
      <c r="T30" s="171" t="s">
        <v>17</v>
      </c>
      <c r="U30" s="172"/>
      <c r="V30" s="4"/>
      <c r="W30" s="250" t="str">
        <f>(F91)</f>
        <v>4/2*</v>
      </c>
      <c r="X30" s="172"/>
      <c r="Y30" s="255">
        <f>(F92)</f>
        <v>0</v>
      </c>
      <c r="Z30" s="172"/>
      <c r="AA30" s="250" t="str">
        <f>(F93)</f>
        <v>4/2*</v>
      </c>
      <c r="AB30" s="172"/>
      <c r="AC30" s="4"/>
      <c r="AD30" s="44"/>
      <c r="AE30" s="57"/>
      <c r="AF30" s="57"/>
      <c r="AG30" s="57"/>
      <c r="AH30" s="57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177" t="s">
        <v>196</v>
      </c>
      <c r="B31" s="178"/>
      <c r="C31" s="178"/>
      <c r="D31" s="178"/>
      <c r="E31" s="178"/>
      <c r="F31" s="178"/>
      <c r="G31" s="178"/>
      <c r="H31" s="178"/>
      <c r="I31" s="148"/>
      <c r="J31" s="173">
        <v>5</v>
      </c>
      <c r="K31" s="174"/>
      <c r="L31" s="148"/>
      <c r="M31" s="144" t="s">
        <v>250</v>
      </c>
      <c r="N31" s="58"/>
      <c r="O31" s="58" t="s">
        <v>246</v>
      </c>
      <c r="P31" s="58">
        <v>-2</v>
      </c>
      <c r="Q31" s="58">
        <v>4</v>
      </c>
      <c r="R31" s="59">
        <f t="shared" ref="R31:R58" si="1">IF(O31="iq",$E$6,IF(O31="DX",$C$6,IF(O31="지각력",$E$10,IF(O31="의지력",$C$10,IF(O31="HT",$G$6,0)))))+P31+Q31</f>
        <v>15</v>
      </c>
      <c r="S31" s="148"/>
      <c r="T31" s="169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0</v>
      </c>
      <c r="U31" s="170"/>
      <c r="V31" s="4"/>
      <c r="W31" s="181"/>
      <c r="X31" s="182"/>
      <c r="Y31" s="181"/>
      <c r="Z31" s="182"/>
      <c r="AA31" s="181"/>
      <c r="AB31" s="182"/>
      <c r="AC31" s="4"/>
      <c r="AD31" s="44"/>
      <c r="AE31" s="57"/>
      <c r="AF31" s="57"/>
      <c r="AG31" s="57"/>
      <c r="AH31" s="57"/>
      <c r="AI31" s="48"/>
      <c r="AJ31" s="48"/>
      <c r="AK31" s="48"/>
      <c r="AL31" s="48"/>
      <c r="AM31" s="48"/>
      <c r="AN31" s="48"/>
      <c r="AO31" s="48"/>
    </row>
    <row r="32" spans="1:41" ht="15" customHeight="1" thickBot="1">
      <c r="A32" s="197" t="s">
        <v>197</v>
      </c>
      <c r="B32" s="188"/>
      <c r="C32" s="188"/>
      <c r="D32" s="188"/>
      <c r="E32" s="188"/>
      <c r="F32" s="188"/>
      <c r="G32" s="188"/>
      <c r="H32" s="188"/>
      <c r="I32" s="148"/>
      <c r="J32" s="173">
        <v>10</v>
      </c>
      <c r="K32" s="174"/>
      <c r="L32" s="148"/>
      <c r="M32" s="146" t="s">
        <v>251</v>
      </c>
      <c r="N32" s="62"/>
      <c r="O32" s="154" t="s">
        <v>246</v>
      </c>
      <c r="P32" s="58">
        <v>-2</v>
      </c>
      <c r="Q32" s="154">
        <v>5</v>
      </c>
      <c r="R32" s="59">
        <f t="shared" si="1"/>
        <v>16</v>
      </c>
      <c r="S32" s="148"/>
      <c r="T32" s="169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0</v>
      </c>
      <c r="U32" s="170"/>
      <c r="V32" s="4"/>
      <c r="W32" s="249" t="s">
        <v>91</v>
      </c>
      <c r="X32" s="239"/>
      <c r="Y32" s="238" t="s">
        <v>92</v>
      </c>
      <c r="Z32" s="239"/>
      <c r="AA32" s="238" t="s">
        <v>93</v>
      </c>
      <c r="AB32" s="239"/>
      <c r="AC32" s="258" t="s">
        <v>94</v>
      </c>
      <c r="AD32" s="182"/>
      <c r="AE32" s="57"/>
      <c r="AF32" s="57"/>
      <c r="AG32" s="57"/>
      <c r="AH32" s="57"/>
      <c r="AI32" s="48"/>
      <c r="AJ32" s="48"/>
      <c r="AK32" s="48"/>
      <c r="AL32" s="48"/>
      <c r="AM32" s="48"/>
      <c r="AN32" s="48"/>
      <c r="AO32" s="48"/>
    </row>
    <row r="33" spans="1:41" ht="15" customHeight="1">
      <c r="A33" s="197" t="s">
        <v>195</v>
      </c>
      <c r="B33" s="188"/>
      <c r="C33" s="188"/>
      <c r="D33" s="188"/>
      <c r="E33" s="188"/>
      <c r="F33" s="188"/>
      <c r="G33" s="188"/>
      <c r="H33" s="188"/>
      <c r="I33" s="148"/>
      <c r="J33" s="173">
        <v>10</v>
      </c>
      <c r="K33" s="174"/>
      <c r="L33" s="148"/>
      <c r="M33" s="146" t="s">
        <v>255</v>
      </c>
      <c r="N33" s="62"/>
      <c r="O33" s="154" t="s">
        <v>246</v>
      </c>
      <c r="P33" s="58">
        <v>-2</v>
      </c>
      <c r="Q33" s="154">
        <v>3</v>
      </c>
      <c r="R33" s="59">
        <f t="shared" si="1"/>
        <v>14</v>
      </c>
      <c r="S33" s="148"/>
      <c r="T33" s="169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0</v>
      </c>
      <c r="U33" s="170"/>
      <c r="V33" s="4"/>
      <c r="W33" s="255" t="str">
        <f>(F94)</f>
        <v>4/2*</v>
      </c>
      <c r="X33" s="172"/>
      <c r="Y33" s="250" t="str">
        <f>(F96)</f>
        <v>4/2*</v>
      </c>
      <c r="Z33" s="172"/>
      <c r="AA33" s="255" t="str">
        <f>(F95)</f>
        <v>2*</v>
      </c>
      <c r="AB33" s="172"/>
      <c r="AC33" s="250" t="str">
        <f>(F97)</f>
        <v>1*</v>
      </c>
      <c r="AD33" s="172"/>
      <c r="AE33" s="57"/>
      <c r="AF33" s="57"/>
      <c r="AG33" s="57"/>
      <c r="AH33" s="57"/>
      <c r="AI33" s="57"/>
      <c r="AJ33" s="57"/>
      <c r="AK33" s="4"/>
      <c r="AL33" s="4"/>
      <c r="AM33" s="4"/>
      <c r="AN33" s="4"/>
      <c r="AO33" s="4"/>
    </row>
    <row r="34" spans="1:41" ht="15" customHeight="1" thickBot="1">
      <c r="A34" s="197" t="s">
        <v>198</v>
      </c>
      <c r="B34" s="188"/>
      <c r="C34" s="188"/>
      <c r="D34" s="188"/>
      <c r="E34" s="188"/>
      <c r="F34" s="188"/>
      <c r="G34" s="188"/>
      <c r="H34" s="188"/>
      <c r="I34" s="148"/>
      <c r="J34" s="173">
        <v>4</v>
      </c>
      <c r="K34" s="174"/>
      <c r="L34" s="148"/>
      <c r="M34" s="146" t="s">
        <v>248</v>
      </c>
      <c r="N34" s="62" t="s">
        <v>249</v>
      </c>
      <c r="O34" s="154" t="s">
        <v>207</v>
      </c>
      <c r="P34" s="58">
        <v>-2</v>
      </c>
      <c r="Q34" s="154">
        <v>2</v>
      </c>
      <c r="R34" s="59">
        <f t="shared" si="1"/>
        <v>13</v>
      </c>
      <c r="S34" s="148"/>
      <c r="T34" s="169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6</v>
      </c>
      <c r="U34" s="170"/>
      <c r="V34" s="4"/>
      <c r="W34" s="181"/>
      <c r="X34" s="182"/>
      <c r="Y34" s="181"/>
      <c r="Z34" s="182"/>
      <c r="AA34" s="181"/>
      <c r="AB34" s="182"/>
      <c r="AC34" s="181"/>
      <c r="AD34" s="182"/>
      <c r="AE34" s="57"/>
      <c r="AF34" s="57"/>
      <c r="AG34" s="57"/>
      <c r="AH34" s="57"/>
      <c r="AI34" s="57"/>
      <c r="AJ34" s="57"/>
      <c r="AK34" s="4"/>
      <c r="AL34" s="4"/>
      <c r="AM34" s="4"/>
      <c r="AN34" s="4"/>
      <c r="AO34" s="4"/>
    </row>
    <row r="35" spans="1:41" ht="15" customHeight="1" thickBot="1">
      <c r="A35" s="197" t="s">
        <v>205</v>
      </c>
      <c r="B35" s="188"/>
      <c r="C35" s="188"/>
      <c r="D35" s="188"/>
      <c r="E35" s="188"/>
      <c r="F35" s="188"/>
      <c r="G35" s="188"/>
      <c r="H35" s="188"/>
      <c r="I35" s="148"/>
      <c r="J35" s="173">
        <v>10</v>
      </c>
      <c r="K35" s="174"/>
      <c r="L35" s="148"/>
      <c r="M35" s="146" t="s">
        <v>243</v>
      </c>
      <c r="N35" s="62" t="s">
        <v>245</v>
      </c>
      <c r="O35" s="154" t="s">
        <v>246</v>
      </c>
      <c r="P35" s="58">
        <v>-2</v>
      </c>
      <c r="Q35" s="154">
        <v>2</v>
      </c>
      <c r="R35" s="59">
        <f t="shared" si="1"/>
        <v>13</v>
      </c>
      <c r="S35" s="148"/>
      <c r="T35" s="169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6</v>
      </c>
      <c r="U35" s="170"/>
      <c r="V35" s="4"/>
      <c r="W35" s="9" t="s">
        <v>95</v>
      </c>
      <c r="X35" s="60"/>
      <c r="Y35" s="60"/>
      <c r="Z35" s="61"/>
      <c r="AA35" s="61"/>
      <c r="AB35" s="61"/>
      <c r="AC35" s="4"/>
      <c r="AD35" s="4"/>
      <c r="AE35" s="57"/>
      <c r="AF35" s="57"/>
      <c r="AG35" s="57"/>
      <c r="AH35" s="57"/>
      <c r="AI35" s="57"/>
      <c r="AJ35" s="57"/>
      <c r="AK35" s="4"/>
      <c r="AL35" s="4"/>
      <c r="AM35" s="4"/>
      <c r="AN35" s="4"/>
      <c r="AO35" s="4"/>
    </row>
    <row r="36" spans="1:41" ht="15" customHeight="1">
      <c r="A36" s="197" t="s">
        <v>241</v>
      </c>
      <c r="B36" s="198"/>
      <c r="C36" s="198"/>
      <c r="D36" s="198"/>
      <c r="E36" s="198"/>
      <c r="F36" s="198"/>
      <c r="G36" s="198"/>
      <c r="H36" s="198"/>
      <c r="I36" s="163"/>
      <c r="J36" s="167">
        <v>10</v>
      </c>
      <c r="K36" s="281"/>
      <c r="L36" s="148"/>
      <c r="M36" s="146" t="s">
        <v>247</v>
      </c>
      <c r="N36" s="62" t="s">
        <v>245</v>
      </c>
      <c r="O36" s="154" t="s">
        <v>246</v>
      </c>
      <c r="P36" s="58">
        <v>-2</v>
      </c>
      <c r="Q36" s="154">
        <v>2</v>
      </c>
      <c r="R36" s="59">
        <f t="shared" si="1"/>
        <v>13</v>
      </c>
      <c r="S36" s="148"/>
      <c r="T36" s="169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6</v>
      </c>
      <c r="U36" s="170"/>
      <c r="V36" s="4"/>
      <c r="W36" s="260" t="s">
        <v>96</v>
      </c>
      <c r="X36" s="261"/>
      <c r="Y36" s="261"/>
      <c r="Z36" s="261"/>
      <c r="AA36" s="261"/>
      <c r="AB36" s="262"/>
      <c r="AC36" s="4"/>
      <c r="AD36" s="4"/>
      <c r="AE36" s="57"/>
      <c r="AF36" s="57"/>
      <c r="AG36" s="57"/>
      <c r="AH36" s="57"/>
      <c r="AI36" s="57"/>
      <c r="AJ36" s="57"/>
      <c r="AK36" s="4"/>
      <c r="AL36" s="4"/>
      <c r="AM36" s="4"/>
      <c r="AN36" s="4"/>
      <c r="AO36" s="4"/>
    </row>
    <row r="37" spans="1:41" ht="15" customHeight="1">
      <c r="A37" s="198" t="s">
        <v>242</v>
      </c>
      <c r="B37" s="188"/>
      <c r="C37" s="188"/>
      <c r="D37" s="188"/>
      <c r="E37" s="188"/>
      <c r="F37" s="188"/>
      <c r="G37" s="188"/>
      <c r="H37" s="188"/>
      <c r="I37" s="163"/>
      <c r="J37" s="173">
        <v>10</v>
      </c>
      <c r="K37" s="174"/>
      <c r="L37" s="148"/>
      <c r="M37" s="146"/>
      <c r="N37" s="62"/>
      <c r="O37" s="154"/>
      <c r="P37" s="58"/>
      <c r="Q37" s="154"/>
      <c r="R37" s="59">
        <f t="shared" si="1"/>
        <v>0</v>
      </c>
      <c r="S37" s="148"/>
      <c r="T37" s="169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0</v>
      </c>
      <c r="U37" s="170"/>
      <c r="V37" s="4"/>
      <c r="W37" s="252" t="s">
        <v>97</v>
      </c>
      <c r="X37" s="192"/>
      <c r="Y37" s="230" t="s">
        <v>98</v>
      </c>
      <c r="Z37" s="192"/>
      <c r="AA37" s="192"/>
      <c r="AB37" s="180"/>
      <c r="AC37" s="4"/>
      <c r="AD37" s="4"/>
      <c r="AE37" s="57"/>
      <c r="AF37" s="57"/>
      <c r="AG37" s="57"/>
      <c r="AH37" s="57"/>
      <c r="AI37" s="57"/>
      <c r="AJ37" s="57"/>
      <c r="AK37" s="4"/>
      <c r="AL37" s="4"/>
      <c r="AM37" s="4"/>
      <c r="AN37" s="4"/>
      <c r="AO37" s="4"/>
    </row>
    <row r="38" spans="1:41" ht="15" customHeight="1" thickBot="1">
      <c r="A38" s="198"/>
      <c r="B38" s="188"/>
      <c r="C38" s="188"/>
      <c r="D38" s="188"/>
      <c r="E38" s="188"/>
      <c r="F38" s="188"/>
      <c r="G38" s="188"/>
      <c r="H38" s="188"/>
      <c r="I38" s="148"/>
      <c r="J38" s="173"/>
      <c r="K38" s="174"/>
      <c r="L38" s="148"/>
      <c r="M38" s="146" t="s">
        <v>252</v>
      </c>
      <c r="N38" s="62" t="s">
        <v>253</v>
      </c>
      <c r="O38" s="154" t="s">
        <v>254</v>
      </c>
      <c r="P38" s="58">
        <v>0</v>
      </c>
      <c r="Q38" s="154">
        <v>1</v>
      </c>
      <c r="R38" s="59">
        <f t="shared" si="1"/>
        <v>12</v>
      </c>
      <c r="S38" s="148"/>
      <c r="T38" s="169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4</v>
      </c>
      <c r="U38" s="170"/>
      <c r="V38" s="4"/>
      <c r="W38" s="292">
        <v>2000</v>
      </c>
      <c r="X38" s="293"/>
      <c r="Y38" s="259">
        <f>(W38-U82-U83-U84-U85)</f>
        <v>-30</v>
      </c>
      <c r="Z38" s="241"/>
      <c r="AA38" s="241"/>
      <c r="AB38" s="176"/>
      <c r="AC38" s="4"/>
      <c r="AD38" s="4"/>
      <c r="AE38" s="57"/>
      <c r="AF38" s="57"/>
      <c r="AG38" s="57"/>
      <c r="AH38" s="57"/>
      <c r="AI38" s="57"/>
      <c r="AJ38" s="57"/>
      <c r="AK38" s="4"/>
      <c r="AL38" s="4"/>
      <c r="AM38" s="4"/>
      <c r="AN38" s="4"/>
      <c r="AO38" s="4"/>
    </row>
    <row r="39" spans="1:41" ht="15" customHeight="1">
      <c r="A39" s="197"/>
      <c r="B39" s="188"/>
      <c r="C39" s="188"/>
      <c r="D39" s="188"/>
      <c r="E39" s="188"/>
      <c r="F39" s="188"/>
      <c r="G39" s="188"/>
      <c r="H39" s="188"/>
      <c r="I39" s="148"/>
      <c r="J39" s="173"/>
      <c r="K39" s="174"/>
      <c r="L39" s="148"/>
      <c r="M39" s="146"/>
      <c r="N39" s="62"/>
      <c r="O39" s="154"/>
      <c r="P39" s="58"/>
      <c r="Q39" s="154"/>
      <c r="R39" s="59">
        <f t="shared" si="1"/>
        <v>0</v>
      </c>
      <c r="S39" s="148"/>
      <c r="T39" s="169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0</v>
      </c>
      <c r="U39" s="170"/>
      <c r="V39" s="4"/>
      <c r="W39" s="4"/>
      <c r="X39" s="4"/>
      <c r="Y39" s="4"/>
      <c r="Z39" s="4"/>
      <c r="AA39" s="4"/>
      <c r="AB39" s="4"/>
      <c r="AC39" s="4"/>
      <c r="AD39" s="4"/>
      <c r="AE39" s="57"/>
      <c r="AF39" s="57"/>
      <c r="AG39" s="57"/>
      <c r="AH39" s="57"/>
      <c r="AI39" s="57"/>
      <c r="AJ39" s="57"/>
      <c r="AK39" s="4"/>
      <c r="AL39" s="4"/>
      <c r="AM39" s="4"/>
      <c r="AN39" s="4"/>
      <c r="AO39" s="4"/>
    </row>
    <row r="40" spans="1:41" ht="15" customHeight="1">
      <c r="A40" s="197"/>
      <c r="B40" s="188"/>
      <c r="C40" s="188"/>
      <c r="D40" s="188"/>
      <c r="E40" s="188"/>
      <c r="F40" s="188"/>
      <c r="G40" s="188"/>
      <c r="H40" s="188"/>
      <c r="I40" s="148"/>
      <c r="J40" s="173"/>
      <c r="K40" s="174"/>
      <c r="L40" s="148"/>
      <c r="M40" s="146"/>
      <c r="N40" s="62"/>
      <c r="O40" s="154"/>
      <c r="P40" s="58"/>
      <c r="Q40" s="154"/>
      <c r="R40" s="59">
        <f t="shared" si="1"/>
        <v>0</v>
      </c>
      <c r="S40" s="148"/>
      <c r="T40" s="169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170"/>
      <c r="V40" s="4"/>
      <c r="W40" s="4"/>
      <c r="X40" s="4"/>
      <c r="Y40" s="4"/>
      <c r="Z40" s="4"/>
      <c r="AA40" s="4"/>
      <c r="AB40" s="4"/>
      <c r="AC40" s="61"/>
      <c r="AD40" s="61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197"/>
      <c r="B41" s="188"/>
      <c r="C41" s="188"/>
      <c r="D41" s="188"/>
      <c r="E41" s="188"/>
      <c r="F41" s="188"/>
      <c r="G41" s="188"/>
      <c r="H41" s="188"/>
      <c r="I41" s="148"/>
      <c r="J41" s="173"/>
      <c r="K41" s="174"/>
      <c r="L41" s="148"/>
      <c r="M41" s="146"/>
      <c r="N41" s="62"/>
      <c r="O41" s="141"/>
      <c r="P41" s="154"/>
      <c r="Q41" s="154"/>
      <c r="R41" s="59">
        <f t="shared" si="1"/>
        <v>0</v>
      </c>
      <c r="S41" s="148"/>
      <c r="T41" s="169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170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197"/>
      <c r="B42" s="188"/>
      <c r="C42" s="188"/>
      <c r="D42" s="188"/>
      <c r="E42" s="188"/>
      <c r="F42" s="188"/>
      <c r="G42" s="188"/>
      <c r="H42" s="188"/>
      <c r="I42" s="148"/>
      <c r="J42" s="173"/>
      <c r="K42" s="174"/>
      <c r="L42" s="148"/>
      <c r="M42" s="146"/>
      <c r="N42" s="62"/>
      <c r="O42" s="154"/>
      <c r="P42" s="58"/>
      <c r="Q42" s="154"/>
      <c r="R42" s="59">
        <f t="shared" si="1"/>
        <v>0</v>
      </c>
      <c r="S42" s="148"/>
      <c r="T42" s="169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170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185"/>
      <c r="B43" s="186"/>
      <c r="C43" s="186"/>
      <c r="D43" s="186"/>
      <c r="E43" s="186"/>
      <c r="F43" s="186"/>
      <c r="G43" s="186"/>
      <c r="H43" s="186"/>
      <c r="I43" s="148"/>
      <c r="J43" s="183"/>
      <c r="K43" s="184"/>
      <c r="L43" s="148"/>
      <c r="M43" s="146"/>
      <c r="N43" s="62"/>
      <c r="O43" s="154"/>
      <c r="P43" s="58"/>
      <c r="Q43" s="154"/>
      <c r="R43" s="59">
        <f t="shared" si="1"/>
        <v>0</v>
      </c>
      <c r="S43" s="148"/>
      <c r="T43" s="169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170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80" t="s">
        <v>99</v>
      </c>
      <c r="B44" s="192"/>
      <c r="C44" s="192"/>
      <c r="D44" s="192"/>
      <c r="E44" s="192"/>
      <c r="F44" s="192"/>
      <c r="G44" s="192"/>
      <c r="H44" s="192"/>
      <c r="I44" s="152"/>
      <c r="J44" s="279" t="s">
        <v>17</v>
      </c>
      <c r="K44" s="180"/>
      <c r="L44" s="148"/>
      <c r="M44" s="146"/>
      <c r="N44" s="62"/>
      <c r="O44" s="154"/>
      <c r="P44" s="58"/>
      <c r="Q44" s="154"/>
      <c r="R44" s="59">
        <f t="shared" si="1"/>
        <v>0</v>
      </c>
      <c r="S44" s="148"/>
      <c r="T44" s="169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170"/>
      <c r="V44" s="4"/>
      <c r="W44" s="232" t="s">
        <v>100</v>
      </c>
      <c r="X44" s="190"/>
      <c r="Y44" s="55" t="s">
        <v>83</v>
      </c>
      <c r="Z44" s="55" t="s">
        <v>84</v>
      </c>
      <c r="AA44" s="56" t="s">
        <v>101</v>
      </c>
      <c r="AB44" s="55" t="s">
        <v>85</v>
      </c>
      <c r="AC44" s="55" t="s">
        <v>102</v>
      </c>
      <c r="AD44" s="171" t="s">
        <v>17</v>
      </c>
      <c r="AE44" s="172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177" t="s">
        <v>199</v>
      </c>
      <c r="B45" s="178"/>
      <c r="C45" s="178"/>
      <c r="D45" s="178"/>
      <c r="E45" s="178"/>
      <c r="F45" s="178"/>
      <c r="G45" s="178"/>
      <c r="H45" s="178"/>
      <c r="I45" s="148"/>
      <c r="J45" s="173">
        <v>10</v>
      </c>
      <c r="K45" s="174"/>
      <c r="L45" s="148"/>
      <c r="M45" s="146"/>
      <c r="N45" s="62"/>
      <c r="O45" s="154"/>
      <c r="P45" s="58"/>
      <c r="Q45" s="154"/>
      <c r="R45" s="59">
        <f t="shared" si="1"/>
        <v>0</v>
      </c>
      <c r="S45" s="148"/>
      <c r="T45" s="169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170"/>
      <c r="V45" s="4"/>
      <c r="W45" s="289" t="s">
        <v>239</v>
      </c>
      <c r="X45" s="178"/>
      <c r="Y45" s="58" t="s">
        <v>237</v>
      </c>
      <c r="Z45" s="58" t="s">
        <v>238</v>
      </c>
      <c r="AA45" s="58">
        <v>-5</v>
      </c>
      <c r="AB45" s="58">
        <v>3</v>
      </c>
      <c r="AC45" s="58">
        <f>VLOOKUP(Z45,$M$31:$R$58,6,FALSE)+AA45+AB45</f>
        <v>13</v>
      </c>
      <c r="AD45" s="169">
        <f t="shared" ref="AD45:AD51" si="2">IF(Y45="보통",AB45,IF(Y45="어려움",IF(AB45=0,0,AB45+1),))</f>
        <v>4</v>
      </c>
      <c r="AE45" s="17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197" t="s">
        <v>200</v>
      </c>
      <c r="B46" s="188"/>
      <c r="C46" s="188"/>
      <c r="D46" s="188"/>
      <c r="E46" s="188"/>
      <c r="F46" s="188"/>
      <c r="G46" s="188"/>
      <c r="H46" s="188"/>
      <c r="I46" s="148"/>
      <c r="J46" s="173">
        <v>10</v>
      </c>
      <c r="K46" s="174"/>
      <c r="L46" s="148"/>
      <c r="M46" s="146"/>
      <c r="N46" s="62"/>
      <c r="O46" s="154"/>
      <c r="P46" s="58"/>
      <c r="Q46" s="154"/>
      <c r="R46" s="59">
        <f t="shared" si="1"/>
        <v>0</v>
      </c>
      <c r="S46" s="148"/>
      <c r="T46" s="169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170"/>
      <c r="V46" s="4"/>
      <c r="W46" s="289" t="s">
        <v>240</v>
      </c>
      <c r="X46" s="178"/>
      <c r="Y46" s="58" t="s">
        <v>237</v>
      </c>
      <c r="Z46" s="58" t="s">
        <v>238</v>
      </c>
      <c r="AA46" s="58">
        <v>-4</v>
      </c>
      <c r="AB46" s="58">
        <v>4</v>
      </c>
      <c r="AC46" s="58">
        <f t="shared" ref="AC46:AC51" si="3">VLOOKUP(Z46,$M$31:$R$58,6,FALSE)+AA46+AB46</f>
        <v>15</v>
      </c>
      <c r="AD46" s="169">
        <f t="shared" si="2"/>
        <v>5</v>
      </c>
      <c r="AE46" s="17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197"/>
      <c r="B47" s="188"/>
      <c r="C47" s="188"/>
      <c r="D47" s="188"/>
      <c r="E47" s="188"/>
      <c r="F47" s="188"/>
      <c r="G47" s="188"/>
      <c r="H47" s="188"/>
      <c r="I47" s="148"/>
      <c r="J47" s="173"/>
      <c r="K47" s="174"/>
      <c r="L47" s="148"/>
      <c r="M47" s="146"/>
      <c r="N47" s="62"/>
      <c r="O47" s="154"/>
      <c r="P47" s="58"/>
      <c r="Q47" s="154"/>
      <c r="R47" s="59">
        <f t="shared" si="1"/>
        <v>0</v>
      </c>
      <c r="S47" s="148"/>
      <c r="T47" s="169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170"/>
      <c r="V47" s="4"/>
      <c r="W47" s="289"/>
      <c r="X47" s="178"/>
      <c r="Y47" s="58"/>
      <c r="Z47" s="58"/>
      <c r="AA47" s="58"/>
      <c r="AB47" s="58"/>
      <c r="AC47" s="58" t="e">
        <f t="shared" si="3"/>
        <v>#N/A</v>
      </c>
      <c r="AD47" s="169">
        <f t="shared" si="2"/>
        <v>0</v>
      </c>
      <c r="AE47" s="174"/>
      <c r="AF47" s="63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197"/>
      <c r="B48" s="188"/>
      <c r="C48" s="188"/>
      <c r="D48" s="188"/>
      <c r="E48" s="188"/>
      <c r="F48" s="188"/>
      <c r="G48" s="188"/>
      <c r="H48" s="188"/>
      <c r="I48" s="148"/>
      <c r="J48" s="173"/>
      <c r="K48" s="174"/>
      <c r="L48" s="148"/>
      <c r="M48" s="146"/>
      <c r="N48" s="62"/>
      <c r="O48" s="154"/>
      <c r="P48" s="58"/>
      <c r="Q48" s="154"/>
      <c r="R48" s="59">
        <f t="shared" si="1"/>
        <v>0</v>
      </c>
      <c r="S48" s="148"/>
      <c r="T48" s="169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170"/>
      <c r="V48" s="4"/>
      <c r="W48" s="289"/>
      <c r="X48" s="178"/>
      <c r="Y48" s="58"/>
      <c r="Z48" s="58"/>
      <c r="AA48" s="58"/>
      <c r="AB48" s="58"/>
      <c r="AC48" s="58" t="e">
        <f t="shared" si="3"/>
        <v>#N/A</v>
      </c>
      <c r="AD48" s="169">
        <f t="shared" si="2"/>
        <v>0</v>
      </c>
      <c r="AE48" s="17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197"/>
      <c r="B49" s="188"/>
      <c r="C49" s="188"/>
      <c r="D49" s="188"/>
      <c r="E49" s="188"/>
      <c r="F49" s="188"/>
      <c r="G49" s="188"/>
      <c r="H49" s="188"/>
      <c r="I49" s="148"/>
      <c r="J49" s="173"/>
      <c r="K49" s="174"/>
      <c r="L49" s="148"/>
      <c r="M49" s="146"/>
      <c r="N49" s="62"/>
      <c r="O49" s="154"/>
      <c r="P49" s="58"/>
      <c r="Q49" s="154"/>
      <c r="R49" s="59">
        <f t="shared" si="1"/>
        <v>0</v>
      </c>
      <c r="S49" s="148"/>
      <c r="T49" s="169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170"/>
      <c r="V49" s="4"/>
      <c r="W49" s="289"/>
      <c r="X49" s="178"/>
      <c r="Y49" s="58"/>
      <c r="Z49" s="58"/>
      <c r="AA49" s="58"/>
      <c r="AB49" s="58"/>
      <c r="AC49" s="58" t="e">
        <f t="shared" si="3"/>
        <v>#N/A</v>
      </c>
      <c r="AD49" s="169">
        <f t="shared" si="2"/>
        <v>0</v>
      </c>
      <c r="AE49" s="17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197"/>
      <c r="B50" s="188"/>
      <c r="C50" s="188"/>
      <c r="D50" s="188"/>
      <c r="E50" s="188"/>
      <c r="F50" s="188"/>
      <c r="G50" s="188"/>
      <c r="H50" s="188"/>
      <c r="I50" s="148"/>
      <c r="J50" s="173"/>
      <c r="K50" s="174"/>
      <c r="L50" s="148"/>
      <c r="M50" s="146"/>
      <c r="N50" s="62"/>
      <c r="O50" s="154"/>
      <c r="P50" s="58"/>
      <c r="Q50" s="154"/>
      <c r="R50" s="59">
        <f t="shared" si="1"/>
        <v>0</v>
      </c>
      <c r="S50" s="148"/>
      <c r="T50" s="169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170"/>
      <c r="V50" s="4"/>
      <c r="W50" s="289"/>
      <c r="X50" s="178"/>
      <c r="Y50" s="58"/>
      <c r="Z50" s="58"/>
      <c r="AA50" s="58"/>
      <c r="AB50" s="58"/>
      <c r="AC50" s="58" t="e">
        <f t="shared" si="3"/>
        <v>#N/A</v>
      </c>
      <c r="AD50" s="169">
        <f t="shared" si="2"/>
        <v>0</v>
      </c>
      <c r="AE50" s="17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197"/>
      <c r="B51" s="188"/>
      <c r="C51" s="188"/>
      <c r="D51" s="188"/>
      <c r="E51" s="188"/>
      <c r="F51" s="188"/>
      <c r="G51" s="188"/>
      <c r="H51" s="188"/>
      <c r="I51" s="148"/>
      <c r="J51" s="173"/>
      <c r="K51" s="174"/>
      <c r="L51" s="148"/>
      <c r="M51" s="146"/>
      <c r="N51" s="62"/>
      <c r="O51" s="154"/>
      <c r="P51" s="58"/>
      <c r="Q51" s="154"/>
      <c r="R51" s="59">
        <f t="shared" si="1"/>
        <v>0</v>
      </c>
      <c r="S51" s="148"/>
      <c r="T51" s="169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170"/>
      <c r="V51" s="4"/>
      <c r="W51" s="254"/>
      <c r="X51" s="241"/>
      <c r="Y51" s="64"/>
      <c r="Z51" s="64"/>
      <c r="AA51" s="64"/>
      <c r="AB51" s="64"/>
      <c r="AC51" s="164" t="e">
        <f t="shared" si="3"/>
        <v>#N/A</v>
      </c>
      <c r="AD51" s="310">
        <f t="shared" si="2"/>
        <v>0</v>
      </c>
      <c r="AE51" s="176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197"/>
      <c r="B52" s="188"/>
      <c r="C52" s="188"/>
      <c r="D52" s="188"/>
      <c r="E52" s="188"/>
      <c r="F52" s="188"/>
      <c r="G52" s="188"/>
      <c r="H52" s="188"/>
      <c r="I52" s="148"/>
      <c r="J52" s="173"/>
      <c r="K52" s="174"/>
      <c r="L52" s="148"/>
      <c r="M52" s="146"/>
      <c r="N52" s="62"/>
      <c r="O52" s="154"/>
      <c r="P52" s="58"/>
      <c r="Q52" s="154"/>
      <c r="R52" s="59">
        <f t="shared" si="1"/>
        <v>0</v>
      </c>
      <c r="S52" s="148"/>
      <c r="T52" s="169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170"/>
      <c r="V52" s="4"/>
      <c r="W52" s="236"/>
      <c r="X52" s="192"/>
      <c r="Y52" s="236"/>
      <c r="Z52" s="192"/>
      <c r="AA52" s="236"/>
      <c r="AB52" s="192"/>
      <c r="AC52" s="236"/>
      <c r="AD52" s="192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197"/>
      <c r="B53" s="188"/>
      <c r="C53" s="188"/>
      <c r="D53" s="188"/>
      <c r="E53" s="188"/>
      <c r="F53" s="188"/>
      <c r="G53" s="188"/>
      <c r="H53" s="188"/>
      <c r="I53" s="148"/>
      <c r="J53" s="173"/>
      <c r="K53" s="174"/>
      <c r="L53" s="148"/>
      <c r="M53" s="146"/>
      <c r="N53" s="62"/>
      <c r="O53" s="154"/>
      <c r="P53" s="58"/>
      <c r="Q53" s="154"/>
      <c r="R53" s="59">
        <f t="shared" si="1"/>
        <v>0</v>
      </c>
      <c r="S53" s="148"/>
      <c r="T53" s="169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170"/>
      <c r="V53" s="4"/>
      <c r="W53" s="192"/>
      <c r="X53" s="192"/>
      <c r="Y53" s="192"/>
      <c r="Z53" s="192"/>
      <c r="AA53" s="192"/>
      <c r="AB53" s="192"/>
      <c r="AC53" s="192"/>
      <c r="AD53" s="192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197"/>
      <c r="B54" s="188"/>
      <c r="C54" s="188"/>
      <c r="D54" s="188"/>
      <c r="E54" s="188"/>
      <c r="F54" s="188"/>
      <c r="G54" s="188"/>
      <c r="H54" s="188"/>
      <c r="I54" s="148"/>
      <c r="J54" s="173"/>
      <c r="K54" s="174"/>
      <c r="L54" s="148"/>
      <c r="M54" s="146"/>
      <c r="N54" s="62"/>
      <c r="O54" s="154"/>
      <c r="P54" s="58"/>
      <c r="Q54" s="154"/>
      <c r="R54" s="59">
        <f t="shared" si="1"/>
        <v>0</v>
      </c>
      <c r="S54" s="148"/>
      <c r="T54" s="169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170"/>
      <c r="V54" s="4"/>
      <c r="W54" s="221"/>
      <c r="X54" s="192"/>
      <c r="Y54" s="236"/>
      <c r="Z54" s="192"/>
      <c r="AA54" s="236"/>
      <c r="AB54" s="192"/>
      <c r="AC54" s="236"/>
      <c r="AD54" s="192"/>
      <c r="AE54" s="236"/>
      <c r="AF54" s="192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197"/>
      <c r="B55" s="188"/>
      <c r="C55" s="188"/>
      <c r="D55" s="188"/>
      <c r="E55" s="188"/>
      <c r="F55" s="188"/>
      <c r="G55" s="188"/>
      <c r="H55" s="188"/>
      <c r="I55" s="148"/>
      <c r="J55" s="173"/>
      <c r="K55" s="174"/>
      <c r="L55" s="148"/>
      <c r="M55" s="146"/>
      <c r="N55" s="62"/>
      <c r="O55" s="154"/>
      <c r="P55" s="58"/>
      <c r="Q55" s="154"/>
      <c r="R55" s="59">
        <f t="shared" si="1"/>
        <v>0</v>
      </c>
      <c r="S55" s="148"/>
      <c r="T55" s="169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170"/>
      <c r="V55" s="4"/>
      <c r="W55" s="236"/>
      <c r="X55" s="192"/>
      <c r="Y55" s="236"/>
      <c r="Z55" s="192"/>
      <c r="AA55" s="236"/>
      <c r="AB55" s="192"/>
      <c r="AC55" s="236"/>
      <c r="AD55" s="192"/>
      <c r="AE55" s="236"/>
      <c r="AF55" s="192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197"/>
      <c r="B56" s="188"/>
      <c r="C56" s="188"/>
      <c r="D56" s="188"/>
      <c r="E56" s="188"/>
      <c r="F56" s="188"/>
      <c r="G56" s="188"/>
      <c r="H56" s="188"/>
      <c r="I56" s="148"/>
      <c r="J56" s="173"/>
      <c r="K56" s="174"/>
      <c r="L56" s="148"/>
      <c r="M56" s="146"/>
      <c r="N56" s="62"/>
      <c r="O56" s="154"/>
      <c r="P56" s="58"/>
      <c r="Q56" s="154"/>
      <c r="R56" s="59">
        <f t="shared" si="1"/>
        <v>0</v>
      </c>
      <c r="S56" s="148"/>
      <c r="T56" s="169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170"/>
      <c r="V56" s="4"/>
      <c r="W56" s="192"/>
      <c r="X56" s="192"/>
      <c r="Y56" s="192"/>
      <c r="Z56" s="192"/>
      <c r="AA56" s="192"/>
      <c r="AB56" s="192"/>
      <c r="AC56" s="192"/>
      <c r="AD56" s="192"/>
      <c r="AE56" s="192"/>
      <c r="AF56" s="192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197"/>
      <c r="B57" s="188"/>
      <c r="C57" s="188"/>
      <c r="D57" s="188"/>
      <c r="E57" s="188"/>
      <c r="F57" s="188"/>
      <c r="G57" s="188"/>
      <c r="H57" s="188"/>
      <c r="I57" s="148"/>
      <c r="J57" s="173"/>
      <c r="K57" s="174"/>
      <c r="L57" s="148"/>
      <c r="M57" s="146"/>
      <c r="N57" s="62"/>
      <c r="O57" s="154"/>
      <c r="P57" s="58"/>
      <c r="Q57" s="154"/>
      <c r="R57" s="59">
        <f t="shared" si="1"/>
        <v>0</v>
      </c>
      <c r="S57" s="148"/>
      <c r="T57" s="169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170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40"/>
      <c r="B58" s="241"/>
      <c r="C58" s="241"/>
      <c r="D58" s="241"/>
      <c r="E58" s="241"/>
      <c r="F58" s="241"/>
      <c r="G58" s="241"/>
      <c r="H58" s="241"/>
      <c r="I58" s="150"/>
      <c r="J58" s="175"/>
      <c r="K58" s="176"/>
      <c r="L58" s="148"/>
      <c r="M58" s="147"/>
      <c r="N58" s="65"/>
      <c r="O58" s="153"/>
      <c r="P58" s="150"/>
      <c r="Q58" s="153"/>
      <c r="R58" s="66">
        <f t="shared" si="1"/>
        <v>0</v>
      </c>
      <c r="S58" s="150"/>
      <c r="T58" s="310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31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>
      <c r="A60" s="305" t="s">
        <v>103</v>
      </c>
      <c r="B60" s="239"/>
      <c r="C60" s="303" t="s">
        <v>104</v>
      </c>
      <c r="D60" s="239"/>
      <c r="E60" s="239"/>
      <c r="F60" s="301">
        <f>SUM(A8:H8)+SUM(A12:H12)+H20+H21</f>
        <v>131</v>
      </c>
      <c r="G60" s="239"/>
      <c r="H60" s="303" t="s">
        <v>105</v>
      </c>
      <c r="I60" s="239"/>
      <c r="J60" s="239"/>
      <c r="K60" s="239"/>
      <c r="L60" s="239"/>
      <c r="M60" s="67">
        <f>SUM(J31:K42)+SUM(T7:U12)+SUM(T14:U18)+SUM(T21:U28)+A18+J43</f>
        <v>41</v>
      </c>
      <c r="N60" s="304" t="s">
        <v>106</v>
      </c>
      <c r="O60" s="239"/>
      <c r="P60" s="67">
        <f>SUM(J45:L58)</f>
        <v>20</v>
      </c>
      <c r="Q60" s="303" t="s">
        <v>107</v>
      </c>
      <c r="R60" s="239"/>
      <c r="S60" s="68"/>
      <c r="T60" s="301">
        <f>SUM(T31:T58)+SUM(AD45:AE51)</f>
        <v>31</v>
      </c>
      <c r="U60" s="302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108</v>
      </c>
      <c r="B62" s="4"/>
      <c r="C62" s="4"/>
      <c r="D62" s="4"/>
      <c r="E62" s="69" t="s">
        <v>109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70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195" t="s">
        <v>110</v>
      </c>
      <c r="B63" s="190"/>
      <c r="C63" s="190"/>
      <c r="D63" s="190"/>
      <c r="E63" s="190"/>
      <c r="F63" s="190"/>
      <c r="G63" s="190"/>
      <c r="H63" s="190"/>
      <c r="I63" s="149"/>
      <c r="J63" s="309" t="s">
        <v>39</v>
      </c>
      <c r="K63" s="190"/>
      <c r="L63" s="149"/>
      <c r="M63" s="145" t="s">
        <v>22</v>
      </c>
      <c r="N63" s="145" t="s">
        <v>62</v>
      </c>
      <c r="O63" s="145" t="s">
        <v>9</v>
      </c>
      <c r="P63" s="145" t="s">
        <v>111</v>
      </c>
      <c r="Q63" s="145" t="s">
        <v>112</v>
      </c>
      <c r="R63" s="71" t="s">
        <v>113</v>
      </c>
      <c r="S63" s="12"/>
      <c r="T63" s="300" t="s">
        <v>114</v>
      </c>
      <c r="U63" s="192"/>
      <c r="V63" s="192"/>
      <c r="W63" s="12"/>
      <c r="X63" s="12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177" t="s">
        <v>208</v>
      </c>
      <c r="B64" s="178"/>
      <c r="C64" s="178"/>
      <c r="D64" s="178"/>
      <c r="E64" s="178"/>
      <c r="F64" s="178"/>
      <c r="G64" s="178"/>
      <c r="H64" s="178"/>
      <c r="I64" s="148"/>
      <c r="J64" s="173" t="s">
        <v>209</v>
      </c>
      <c r="K64" s="178"/>
      <c r="L64" s="178"/>
      <c r="M64" s="58">
        <v>1</v>
      </c>
      <c r="N64" s="58">
        <v>0</v>
      </c>
      <c r="O64" s="58">
        <v>8</v>
      </c>
      <c r="P64" s="72">
        <v>500</v>
      </c>
      <c r="Q64" s="58">
        <v>0.8</v>
      </c>
      <c r="R64" s="73"/>
      <c r="S64" s="12"/>
      <c r="T64" s="306">
        <f>(R82+R83+R84+R85)</f>
        <v>18.3</v>
      </c>
      <c r="U64" s="190"/>
      <c r="V64" s="172"/>
      <c r="W64" s="12"/>
      <c r="X64" s="1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197"/>
      <c r="B65" s="188"/>
      <c r="C65" s="188"/>
      <c r="D65" s="188"/>
      <c r="E65" s="188"/>
      <c r="F65" s="188"/>
      <c r="G65" s="188"/>
      <c r="H65" s="188"/>
      <c r="I65" s="148"/>
      <c r="J65" s="173" t="s">
        <v>210</v>
      </c>
      <c r="K65" s="178"/>
      <c r="L65" s="178"/>
      <c r="M65" s="154">
        <v>1</v>
      </c>
      <c r="N65" s="154">
        <v>0</v>
      </c>
      <c r="O65" s="154">
        <v>8</v>
      </c>
      <c r="P65" s="58"/>
      <c r="Q65" s="154"/>
      <c r="R65" s="74"/>
      <c r="S65" s="12"/>
      <c r="T65" s="307"/>
      <c r="U65" s="308"/>
      <c r="V65" s="180"/>
      <c r="W65" s="12"/>
      <c r="X65" s="12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197"/>
      <c r="B66" s="188"/>
      <c r="C66" s="188"/>
      <c r="D66" s="188"/>
      <c r="E66" s="188"/>
      <c r="F66" s="188"/>
      <c r="G66" s="188"/>
      <c r="H66" s="188"/>
      <c r="I66" s="148"/>
      <c r="J66" s="173"/>
      <c r="K66" s="178"/>
      <c r="L66" s="178"/>
      <c r="M66" s="154"/>
      <c r="N66" s="154"/>
      <c r="O66" s="154"/>
      <c r="P66" s="58"/>
      <c r="Q66" s="154"/>
      <c r="R66" s="74"/>
      <c r="S66" s="12"/>
      <c r="T66" s="181"/>
      <c r="U66" s="219"/>
      <c r="V66" s="182"/>
      <c r="W66" s="12"/>
      <c r="X66" s="12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197"/>
      <c r="B67" s="188"/>
      <c r="C67" s="188"/>
      <c r="D67" s="188"/>
      <c r="E67" s="188"/>
      <c r="F67" s="188"/>
      <c r="G67" s="188"/>
      <c r="H67" s="188"/>
      <c r="I67" s="148"/>
      <c r="J67" s="173"/>
      <c r="K67" s="178"/>
      <c r="L67" s="178"/>
      <c r="M67" s="154"/>
      <c r="N67" s="154"/>
      <c r="O67" s="154"/>
      <c r="P67" s="58"/>
      <c r="Q67" s="154"/>
      <c r="R67" s="74"/>
      <c r="S67" s="12"/>
      <c r="T67" s="316" t="s">
        <v>38</v>
      </c>
      <c r="U67" s="239"/>
      <c r="V67" s="239"/>
      <c r="W67" s="12"/>
      <c r="X67" s="1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40"/>
      <c r="B68" s="241"/>
      <c r="C68" s="241"/>
      <c r="D68" s="241"/>
      <c r="E68" s="241"/>
      <c r="F68" s="241"/>
      <c r="G68" s="241"/>
      <c r="H68" s="241"/>
      <c r="I68" s="150"/>
      <c r="J68" s="246"/>
      <c r="K68" s="219"/>
      <c r="L68" s="219"/>
      <c r="M68" s="153"/>
      <c r="N68" s="153"/>
      <c r="O68" s="153"/>
      <c r="P68" s="150"/>
      <c r="Q68" s="153"/>
      <c r="R68" s="75"/>
      <c r="S68" s="12"/>
      <c r="T68" s="317">
        <f>(C17)</f>
        <v>14.5</v>
      </c>
      <c r="U68" s="239"/>
      <c r="V68" s="302"/>
      <c r="W68" s="76"/>
      <c r="X68" s="12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48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2"/>
      <c r="O69" s="77" t="s">
        <v>115</v>
      </c>
      <c r="P69" s="148"/>
      <c r="Q69" s="77"/>
      <c r="R69" s="12"/>
      <c r="S69" s="148"/>
      <c r="T69" s="314" t="s">
        <v>96</v>
      </c>
      <c r="U69" s="239"/>
      <c r="V69" s="239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195" t="s">
        <v>89</v>
      </c>
      <c r="B70" s="190"/>
      <c r="C70" s="190"/>
      <c r="D70" s="145" t="s">
        <v>116</v>
      </c>
      <c r="E70" s="145" t="s">
        <v>111</v>
      </c>
      <c r="F70" s="145" t="s">
        <v>112</v>
      </c>
      <c r="G70" s="145" t="s">
        <v>117</v>
      </c>
      <c r="H70" s="145" t="s">
        <v>24</v>
      </c>
      <c r="I70" s="145"/>
      <c r="J70" s="145" t="s">
        <v>118</v>
      </c>
      <c r="K70" s="71" t="s">
        <v>113</v>
      </c>
      <c r="L70" s="148"/>
      <c r="M70" s="148"/>
      <c r="N70" s="195" t="s">
        <v>119</v>
      </c>
      <c r="O70" s="190"/>
      <c r="P70" s="145" t="s">
        <v>120</v>
      </c>
      <c r="Q70" s="145" t="s">
        <v>112</v>
      </c>
      <c r="R70" s="71" t="s">
        <v>111</v>
      </c>
      <c r="S70" s="148"/>
      <c r="T70" s="315"/>
      <c r="U70" s="190"/>
      <c r="V70" s="172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177"/>
      <c r="B71" s="178"/>
      <c r="C71" s="178"/>
      <c r="D71" s="58"/>
      <c r="E71" s="72"/>
      <c r="F71" s="58"/>
      <c r="G71" s="58"/>
      <c r="H71" s="58"/>
      <c r="I71" s="58"/>
      <c r="J71" s="58"/>
      <c r="K71" s="78"/>
      <c r="L71" s="148"/>
      <c r="M71" s="148"/>
      <c r="N71" s="177" t="s">
        <v>224</v>
      </c>
      <c r="O71" s="178"/>
      <c r="P71" s="58">
        <v>10</v>
      </c>
      <c r="Q71" s="58">
        <v>0.05</v>
      </c>
      <c r="R71" s="79">
        <f>(Q71*P71)*40</f>
        <v>20</v>
      </c>
      <c r="S71" s="148"/>
      <c r="T71" s="307"/>
      <c r="U71" s="308"/>
      <c r="V71" s="180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237"/>
      <c r="B72" s="219"/>
      <c r="C72" s="219"/>
      <c r="D72" s="150"/>
      <c r="E72" s="80"/>
      <c r="F72" s="150"/>
      <c r="G72" s="150"/>
      <c r="H72" s="150"/>
      <c r="I72" s="150"/>
      <c r="J72" s="150"/>
      <c r="K72" s="81"/>
      <c r="L72" s="148"/>
      <c r="M72" s="148"/>
      <c r="N72" s="240"/>
      <c r="O72" s="241"/>
      <c r="P72" s="150"/>
      <c r="Q72" s="150"/>
      <c r="R72" s="82">
        <f>(Q72*P72)*40</f>
        <v>0</v>
      </c>
      <c r="S72" s="148"/>
      <c r="T72" s="181"/>
      <c r="U72" s="219"/>
      <c r="V72" s="182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77" t="s">
        <v>121</v>
      </c>
      <c r="B73" s="12"/>
      <c r="C73" s="12"/>
      <c r="D73" s="12"/>
      <c r="E73" s="61" t="s">
        <v>122</v>
      </c>
      <c r="F73" s="12"/>
      <c r="G73" s="12"/>
      <c r="H73" s="12"/>
      <c r="I73" s="77" t="s">
        <v>123</v>
      </c>
      <c r="J73" s="12"/>
      <c r="K73" s="12"/>
      <c r="L73" s="12"/>
      <c r="M73" s="12"/>
      <c r="N73" s="77" t="s">
        <v>124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195" t="s">
        <v>125</v>
      </c>
      <c r="B74" s="190"/>
      <c r="C74" s="190"/>
      <c r="D74" s="190"/>
      <c r="E74" s="190"/>
      <c r="F74" s="145" t="s">
        <v>120</v>
      </c>
      <c r="G74" s="309" t="s">
        <v>126</v>
      </c>
      <c r="H74" s="190"/>
      <c r="I74" s="149"/>
      <c r="J74" s="309" t="s">
        <v>39</v>
      </c>
      <c r="K74" s="190"/>
      <c r="L74" s="149"/>
      <c r="M74" s="145" t="s">
        <v>127</v>
      </c>
      <c r="N74" s="145" t="s">
        <v>128</v>
      </c>
      <c r="O74" s="145" t="s">
        <v>129</v>
      </c>
      <c r="P74" s="145" t="s">
        <v>9</v>
      </c>
      <c r="Q74" s="145" t="s">
        <v>130</v>
      </c>
      <c r="R74" s="145" t="s">
        <v>131</v>
      </c>
      <c r="S74" s="145"/>
      <c r="T74" s="83" t="s">
        <v>112</v>
      </c>
      <c r="U74" s="83" t="s">
        <v>111</v>
      </c>
      <c r="V74" s="71" t="s">
        <v>113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177" t="s">
        <v>220</v>
      </c>
      <c r="B75" s="178"/>
      <c r="C75" s="178"/>
      <c r="D75" s="178"/>
      <c r="E75" s="178"/>
      <c r="F75" s="58">
        <v>1</v>
      </c>
      <c r="G75" s="320" t="s">
        <v>202</v>
      </c>
      <c r="H75" s="178"/>
      <c r="I75" s="148"/>
      <c r="J75" s="173" t="s">
        <v>221</v>
      </c>
      <c r="K75" s="178"/>
      <c r="L75" s="148"/>
      <c r="M75" s="58">
        <v>3</v>
      </c>
      <c r="N75" s="58">
        <v>1</v>
      </c>
      <c r="O75" s="58" t="s">
        <v>222</v>
      </c>
      <c r="P75" s="58" t="s">
        <v>223</v>
      </c>
      <c r="Q75" s="58" t="s">
        <v>203</v>
      </c>
      <c r="R75" s="58">
        <v>-7</v>
      </c>
      <c r="S75" s="148"/>
      <c r="T75" s="84">
        <v>2</v>
      </c>
      <c r="U75" s="85">
        <v>900</v>
      </c>
      <c r="V75" s="78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197"/>
      <c r="B76" s="188"/>
      <c r="C76" s="188"/>
      <c r="D76" s="188"/>
      <c r="E76" s="188"/>
      <c r="F76" s="154"/>
      <c r="G76" s="220"/>
      <c r="H76" s="188"/>
      <c r="I76" s="148"/>
      <c r="J76" s="173"/>
      <c r="K76" s="178"/>
      <c r="L76" s="148"/>
      <c r="M76" s="154"/>
      <c r="N76" s="154"/>
      <c r="O76" s="154"/>
      <c r="P76" s="58"/>
      <c r="Q76" s="58"/>
      <c r="R76" s="154"/>
      <c r="S76" s="148"/>
      <c r="T76" s="86"/>
      <c r="U76" s="87"/>
      <c r="V76" s="88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197"/>
      <c r="B77" s="188"/>
      <c r="C77" s="188"/>
      <c r="D77" s="188"/>
      <c r="E77" s="188"/>
      <c r="F77" s="154"/>
      <c r="G77" s="320"/>
      <c r="H77" s="17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88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197"/>
      <c r="B78" s="188"/>
      <c r="C78" s="188"/>
      <c r="D78" s="188"/>
      <c r="E78" s="188"/>
      <c r="F78" s="154"/>
      <c r="G78" s="320"/>
      <c r="H78" s="178"/>
      <c r="I78" s="148"/>
      <c r="J78" s="167"/>
      <c r="K78" s="188"/>
      <c r="L78" s="148"/>
      <c r="M78" s="154"/>
      <c r="N78" s="154"/>
      <c r="O78" s="154"/>
      <c r="P78" s="154"/>
      <c r="Q78" s="154"/>
      <c r="R78" s="154"/>
      <c r="S78" s="148"/>
      <c r="T78" s="89"/>
      <c r="U78" s="90"/>
      <c r="V78" s="88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312"/>
      <c r="B79" s="241"/>
      <c r="C79" s="241"/>
      <c r="D79" s="241"/>
      <c r="E79" s="241"/>
      <c r="F79" s="241"/>
      <c r="G79" s="290"/>
      <c r="H79" s="241"/>
      <c r="I79" s="150"/>
      <c r="J79" s="175"/>
      <c r="K79" s="241"/>
      <c r="L79" s="150"/>
      <c r="M79" s="153"/>
      <c r="N79" s="153"/>
      <c r="O79" s="153"/>
      <c r="P79" s="150"/>
      <c r="Q79" s="153"/>
      <c r="R79" s="153"/>
      <c r="S79" s="150"/>
      <c r="T79" s="91"/>
      <c r="U79" s="91"/>
      <c r="V79" s="92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77" t="s">
        <v>123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48"/>
      <c r="Q80" s="148"/>
      <c r="R80" s="148"/>
      <c r="S80" s="148"/>
      <c r="T80" s="148"/>
      <c r="U80" s="148"/>
      <c r="V80" s="148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195" t="s">
        <v>132</v>
      </c>
      <c r="B81" s="190"/>
      <c r="C81" s="190"/>
      <c r="D81" s="190"/>
      <c r="E81" s="190"/>
      <c r="F81" s="56" t="s">
        <v>120</v>
      </c>
      <c r="G81" s="56" t="s">
        <v>111</v>
      </c>
      <c r="H81" s="145" t="s">
        <v>133</v>
      </c>
      <c r="I81" s="145"/>
      <c r="J81" s="309" t="s">
        <v>39</v>
      </c>
      <c r="K81" s="190"/>
      <c r="L81" s="145"/>
      <c r="M81" s="145" t="s">
        <v>112</v>
      </c>
      <c r="N81" s="145" t="s">
        <v>118</v>
      </c>
      <c r="O81" s="71" t="s">
        <v>113</v>
      </c>
      <c r="P81" s="148"/>
      <c r="Q81" s="232" t="s">
        <v>134</v>
      </c>
      <c r="R81" s="190"/>
      <c r="S81" s="172"/>
      <c r="T81" s="213" t="s">
        <v>135</v>
      </c>
      <c r="U81" s="214"/>
      <c r="V81" s="204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319"/>
      <c r="B82" s="178"/>
      <c r="C82" s="178"/>
      <c r="D82" s="178"/>
      <c r="E82" s="178"/>
      <c r="F82" s="93"/>
      <c r="G82" s="94"/>
      <c r="H82" s="93"/>
      <c r="I82" s="148"/>
      <c r="J82" s="173"/>
      <c r="K82" s="178"/>
      <c r="L82" s="148"/>
      <c r="M82" s="58"/>
      <c r="N82" s="58"/>
      <c r="O82" s="78"/>
      <c r="P82" s="148"/>
      <c r="Q82" s="95" t="s">
        <v>136</v>
      </c>
      <c r="R82" s="325">
        <f>(Q64+Q65+Q66+Q67+Q68+T75*F75+T76*F76+T77*F77+T78*F78+T79*A79+F71)</f>
        <v>2.8</v>
      </c>
      <c r="S82" s="180"/>
      <c r="T82" s="24" t="s">
        <v>136</v>
      </c>
      <c r="U82" s="322">
        <f>(P64+P65+P66+P67+P68+U75*F75+U76*F76+U77*F77+U78*F78+U79*A79)</f>
        <v>1400</v>
      </c>
      <c r="V82" s="184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311"/>
      <c r="B83" s="188"/>
      <c r="C83" s="188"/>
      <c r="D83" s="188"/>
      <c r="E83" s="188"/>
      <c r="F83" s="96"/>
      <c r="G83" s="97"/>
      <c r="H83" s="96"/>
      <c r="I83" s="148"/>
      <c r="J83" s="173"/>
      <c r="K83" s="178"/>
      <c r="L83" s="148"/>
      <c r="M83" s="154"/>
      <c r="N83" s="154"/>
      <c r="O83" s="88"/>
      <c r="P83" s="12"/>
      <c r="Q83" s="95" t="s">
        <v>119</v>
      </c>
      <c r="R83" s="327">
        <f>(P71*Q71+P72*Q72+M82*F82+M83*F83+M84*F84+M85*F85)</f>
        <v>0.5</v>
      </c>
      <c r="S83" s="180"/>
      <c r="T83" s="27" t="s">
        <v>119</v>
      </c>
      <c r="U83" s="321">
        <f>(R71+R72)</f>
        <v>20</v>
      </c>
      <c r="V83" s="180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311"/>
      <c r="B84" s="188"/>
      <c r="C84" s="188"/>
      <c r="D84" s="188"/>
      <c r="E84" s="188"/>
      <c r="F84" s="96"/>
      <c r="G84" s="97"/>
      <c r="H84" s="96"/>
      <c r="I84" s="148"/>
      <c r="J84" s="173"/>
      <c r="K84" s="178"/>
      <c r="L84" s="148"/>
      <c r="M84" s="154"/>
      <c r="N84" s="154"/>
      <c r="O84" s="88"/>
      <c r="P84" s="57"/>
      <c r="Q84" s="95" t="s">
        <v>137</v>
      </c>
      <c r="R84" s="325">
        <f>(K88+K89+K90+K91+K92+K93+K94+K95+K96+K97)</f>
        <v>15</v>
      </c>
      <c r="S84" s="180"/>
      <c r="T84" s="27" t="s">
        <v>137</v>
      </c>
      <c r="U84" s="326">
        <f>(J88+J89+J90+J91+J92+J93+J94+J95+J96+J97+E71+E72)</f>
        <v>610</v>
      </c>
      <c r="V84" s="180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312"/>
      <c r="B85" s="241"/>
      <c r="C85" s="241"/>
      <c r="D85" s="241"/>
      <c r="E85" s="241"/>
      <c r="F85" s="98"/>
      <c r="G85" s="99"/>
      <c r="H85" s="98"/>
      <c r="I85" s="150"/>
      <c r="J85" s="175"/>
      <c r="K85" s="241"/>
      <c r="L85" s="150"/>
      <c r="M85" s="153"/>
      <c r="N85" s="153"/>
      <c r="O85" s="92"/>
      <c r="P85" s="57"/>
      <c r="Q85" s="100" t="s">
        <v>138</v>
      </c>
      <c r="R85" s="324">
        <f>(U88*V88+U89*V89+U90*V90+U91*V91+U92*V92+U93*V93+U94*V94+U95*V95+U96*V96+U97*V97)</f>
        <v>0</v>
      </c>
      <c r="S85" s="182"/>
      <c r="T85" s="28" t="s">
        <v>138</v>
      </c>
      <c r="U85" s="323">
        <f>(T88*V88+T89*V89+T90*V90+T91*V91+T92*V92+T93*V93+T94*V94+T95*V95+T96*V96+T97*V97)</f>
        <v>0</v>
      </c>
      <c r="V85" s="182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77" t="s">
        <v>139</v>
      </c>
      <c r="B86" s="12"/>
      <c r="C86" s="12"/>
      <c r="D86" s="12"/>
      <c r="E86" s="12"/>
      <c r="F86" s="12"/>
      <c r="G86" s="12"/>
      <c r="H86" s="77" t="s">
        <v>140</v>
      </c>
      <c r="I86" s="12"/>
      <c r="J86" s="12"/>
      <c r="K86" s="12"/>
      <c r="L86" s="12"/>
      <c r="M86" s="12"/>
      <c r="N86" s="148"/>
      <c r="O86" s="77" t="s">
        <v>141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195" t="s">
        <v>142</v>
      </c>
      <c r="B87" s="190"/>
      <c r="C87" s="190"/>
      <c r="D87" s="190"/>
      <c r="E87" s="190"/>
      <c r="F87" s="145" t="s">
        <v>117</v>
      </c>
      <c r="G87" s="145"/>
      <c r="H87" s="145" t="s">
        <v>118</v>
      </c>
      <c r="I87" s="145"/>
      <c r="J87" s="145" t="s">
        <v>111</v>
      </c>
      <c r="K87" s="145" t="s">
        <v>112</v>
      </c>
      <c r="L87" s="145"/>
      <c r="M87" s="71" t="s">
        <v>113</v>
      </c>
      <c r="N87" s="148"/>
      <c r="O87" s="232" t="s">
        <v>143</v>
      </c>
      <c r="P87" s="190"/>
      <c r="Q87" s="190"/>
      <c r="R87" s="145" t="s">
        <v>118</v>
      </c>
      <c r="S87" s="149"/>
      <c r="T87" s="145" t="s">
        <v>111</v>
      </c>
      <c r="U87" s="145" t="s">
        <v>112</v>
      </c>
      <c r="V87" s="71" t="s">
        <v>120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101" t="s">
        <v>72</v>
      </c>
      <c r="B88" s="199" t="s">
        <v>211</v>
      </c>
      <c r="C88" s="178"/>
      <c r="D88" s="178"/>
      <c r="E88" s="178"/>
      <c r="F88" s="159" t="s">
        <v>212</v>
      </c>
      <c r="G88" s="159"/>
      <c r="H88" s="58"/>
      <c r="I88" s="58"/>
      <c r="J88" s="58">
        <v>100</v>
      </c>
      <c r="K88" s="58">
        <v>1</v>
      </c>
      <c r="L88" s="58"/>
      <c r="M88" s="78"/>
      <c r="N88" s="148"/>
      <c r="O88" s="177"/>
      <c r="P88" s="178"/>
      <c r="Q88" s="93"/>
      <c r="R88" s="58"/>
      <c r="S88" s="58"/>
      <c r="T88" s="72"/>
      <c r="U88" s="58"/>
      <c r="V88" s="78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102" t="s">
        <v>73</v>
      </c>
      <c r="B89" s="198"/>
      <c r="C89" s="188"/>
      <c r="D89" s="188"/>
      <c r="E89" s="188"/>
      <c r="F89" s="158"/>
      <c r="G89" s="158"/>
      <c r="H89" s="162"/>
      <c r="I89" s="162"/>
      <c r="J89" s="162"/>
      <c r="K89" s="162"/>
      <c r="L89" s="154"/>
      <c r="M89" s="88"/>
      <c r="N89" s="148"/>
      <c r="O89" s="177"/>
      <c r="P89" s="178"/>
      <c r="Q89" s="93"/>
      <c r="R89" s="58"/>
      <c r="S89" s="58"/>
      <c r="T89" s="72"/>
      <c r="U89" s="58"/>
      <c r="V89" s="78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102" t="s">
        <v>74</v>
      </c>
      <c r="B90" s="198"/>
      <c r="C90" s="188"/>
      <c r="D90" s="188"/>
      <c r="E90" s="188"/>
      <c r="F90" s="158"/>
      <c r="G90" s="158"/>
      <c r="H90" s="162"/>
      <c r="I90" s="162"/>
      <c r="J90" s="162"/>
      <c r="K90" s="162"/>
      <c r="L90" s="154"/>
      <c r="M90" s="88"/>
      <c r="N90" s="148"/>
      <c r="O90" s="177"/>
      <c r="P90" s="178"/>
      <c r="Q90" s="93"/>
      <c r="R90" s="58"/>
      <c r="S90" s="58"/>
      <c r="T90" s="58"/>
      <c r="U90" s="58"/>
      <c r="V90" s="78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102" t="s">
        <v>78</v>
      </c>
      <c r="B91" s="198" t="s">
        <v>213</v>
      </c>
      <c r="C91" s="188"/>
      <c r="D91" s="188"/>
      <c r="E91" s="188"/>
      <c r="F91" s="158" t="s">
        <v>212</v>
      </c>
      <c r="G91" s="158"/>
      <c r="H91" s="162"/>
      <c r="I91" s="162"/>
      <c r="J91" s="103">
        <v>200</v>
      </c>
      <c r="K91" s="162">
        <v>6</v>
      </c>
      <c r="L91" s="154"/>
      <c r="M91" s="88"/>
      <c r="N91" s="148"/>
      <c r="O91" s="177"/>
      <c r="P91" s="178"/>
      <c r="Q91" s="93"/>
      <c r="R91" s="58"/>
      <c r="S91" s="58"/>
      <c r="T91" s="58"/>
      <c r="U91" s="58"/>
      <c r="V91" s="78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102" t="s">
        <v>79</v>
      </c>
      <c r="B92" s="199"/>
      <c r="C92" s="178"/>
      <c r="D92" s="178"/>
      <c r="E92" s="178"/>
      <c r="F92" s="159"/>
      <c r="G92" s="159"/>
      <c r="H92" s="58"/>
      <c r="I92" s="58"/>
      <c r="J92" s="58"/>
      <c r="K92" s="58"/>
      <c r="L92" s="58"/>
      <c r="M92" s="78"/>
      <c r="N92" s="148"/>
      <c r="O92" s="177"/>
      <c r="P92" s="178"/>
      <c r="Q92" s="93"/>
      <c r="R92" s="58"/>
      <c r="S92" s="58"/>
      <c r="T92" s="58"/>
      <c r="U92" s="58"/>
      <c r="V92" s="78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102" t="s">
        <v>80</v>
      </c>
      <c r="B93" s="199" t="s">
        <v>211</v>
      </c>
      <c r="C93" s="178"/>
      <c r="D93" s="178"/>
      <c r="E93" s="178"/>
      <c r="F93" s="159" t="s">
        <v>212</v>
      </c>
      <c r="G93" s="159"/>
      <c r="H93" s="58"/>
      <c r="I93" s="58"/>
      <c r="J93" s="58"/>
      <c r="K93" s="58"/>
      <c r="L93" s="58"/>
      <c r="M93" s="78"/>
      <c r="N93" s="148"/>
      <c r="O93" s="177"/>
      <c r="P93" s="178"/>
      <c r="Q93" s="93"/>
      <c r="R93" s="58"/>
      <c r="S93" s="58"/>
      <c r="T93" s="58"/>
      <c r="U93" s="58"/>
      <c r="V93" s="78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102" t="s">
        <v>91</v>
      </c>
      <c r="B94" s="199" t="s">
        <v>214</v>
      </c>
      <c r="C94" s="178"/>
      <c r="D94" s="178"/>
      <c r="E94" s="178"/>
      <c r="F94" s="159" t="s">
        <v>212</v>
      </c>
      <c r="G94" s="159"/>
      <c r="H94" s="58"/>
      <c r="I94" s="58"/>
      <c r="J94" s="58">
        <v>100</v>
      </c>
      <c r="K94" s="58">
        <v>5</v>
      </c>
      <c r="L94" s="58"/>
      <c r="M94" s="78"/>
      <c r="N94" s="12"/>
      <c r="O94" s="177"/>
      <c r="P94" s="178"/>
      <c r="Q94" s="93"/>
      <c r="R94" s="58"/>
      <c r="S94" s="58"/>
      <c r="T94" s="58"/>
      <c r="U94" s="58"/>
      <c r="V94" s="78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102" t="s">
        <v>93</v>
      </c>
      <c r="B95" s="199" t="s">
        <v>215</v>
      </c>
      <c r="C95" s="178"/>
      <c r="D95" s="178"/>
      <c r="E95" s="178"/>
      <c r="F95" s="159" t="s">
        <v>216</v>
      </c>
      <c r="G95" s="159"/>
      <c r="H95" s="58"/>
      <c r="I95" s="58"/>
      <c r="J95" s="58">
        <v>30</v>
      </c>
      <c r="K95" s="58"/>
      <c r="L95" s="58"/>
      <c r="M95" s="58"/>
      <c r="N95" s="151"/>
      <c r="O95" s="177"/>
      <c r="P95" s="178"/>
      <c r="Q95" s="93"/>
      <c r="R95" s="58"/>
      <c r="S95" s="58"/>
      <c r="T95" s="58"/>
      <c r="U95" s="58"/>
      <c r="V95" s="78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102" t="s">
        <v>92</v>
      </c>
      <c r="B96" s="199" t="s">
        <v>217</v>
      </c>
      <c r="C96" s="178"/>
      <c r="D96" s="178"/>
      <c r="E96" s="178"/>
      <c r="F96" s="159" t="s">
        <v>212</v>
      </c>
      <c r="G96" s="159"/>
      <c r="H96" s="58"/>
      <c r="I96" s="58"/>
      <c r="J96" s="58">
        <v>140</v>
      </c>
      <c r="K96" s="58">
        <v>3</v>
      </c>
      <c r="L96" s="58"/>
      <c r="M96" s="58"/>
      <c r="N96" s="42"/>
      <c r="O96" s="177"/>
      <c r="P96" s="178"/>
      <c r="Q96" s="93"/>
      <c r="R96" s="58"/>
      <c r="S96" s="58"/>
      <c r="T96" s="58"/>
      <c r="U96" s="58"/>
      <c r="V96" s="78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104" t="s">
        <v>94</v>
      </c>
      <c r="B97" s="318" t="s">
        <v>218</v>
      </c>
      <c r="C97" s="219"/>
      <c r="D97" s="219"/>
      <c r="E97" s="219"/>
      <c r="F97" s="160" t="s">
        <v>219</v>
      </c>
      <c r="G97" s="160"/>
      <c r="H97" s="161"/>
      <c r="I97" s="161"/>
      <c r="J97" s="161">
        <v>40</v>
      </c>
      <c r="K97" s="161"/>
      <c r="L97" s="150"/>
      <c r="M97" s="150"/>
      <c r="N97" s="42"/>
      <c r="O97" s="237"/>
      <c r="P97" s="219"/>
      <c r="Q97" s="98"/>
      <c r="R97" s="150"/>
      <c r="S97" s="150"/>
      <c r="T97" s="150"/>
      <c r="U97" s="150"/>
      <c r="V97" s="81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144</v>
      </c>
      <c r="C98" s="4"/>
      <c r="D98" s="4"/>
      <c r="E98" s="4"/>
      <c r="F98" s="4"/>
      <c r="G98" s="4"/>
      <c r="H98" s="4"/>
      <c r="I98" s="9" t="s">
        <v>145</v>
      </c>
      <c r="J98" s="4"/>
      <c r="K98" s="4"/>
      <c r="L98" s="4"/>
      <c r="M98" s="4"/>
      <c r="N98" s="4"/>
      <c r="O98" s="9" t="s">
        <v>146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94"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  <mergeCell ref="O94:P94"/>
    <mergeCell ref="O97:P97"/>
    <mergeCell ref="O96:P96"/>
    <mergeCell ref="O95:P95"/>
    <mergeCell ref="O91:P91"/>
    <mergeCell ref="G75:H75"/>
    <mergeCell ref="G76:H76"/>
    <mergeCell ref="J82:K82"/>
    <mergeCell ref="J84:K84"/>
    <mergeCell ref="J85:K85"/>
    <mergeCell ref="J76:K76"/>
    <mergeCell ref="G78:H78"/>
    <mergeCell ref="G79:H79"/>
    <mergeCell ref="G77:H77"/>
    <mergeCell ref="O93:P93"/>
    <mergeCell ref="O92:P92"/>
    <mergeCell ref="J74:K74"/>
    <mergeCell ref="J78:K78"/>
    <mergeCell ref="J81:K81"/>
    <mergeCell ref="J83:K83"/>
    <mergeCell ref="O90:P90"/>
    <mergeCell ref="B96:E96"/>
    <mergeCell ref="B97:E97"/>
    <mergeCell ref="J43:K43"/>
    <mergeCell ref="J42:K42"/>
    <mergeCell ref="G74:H74"/>
    <mergeCell ref="J75:K75"/>
    <mergeCell ref="J79:K79"/>
    <mergeCell ref="A74:E74"/>
    <mergeCell ref="A75:E75"/>
    <mergeCell ref="A77:E77"/>
    <mergeCell ref="A76:E76"/>
    <mergeCell ref="A79:F79"/>
    <mergeCell ref="A83:E83"/>
    <mergeCell ref="B90:E90"/>
    <mergeCell ref="B89:E89"/>
    <mergeCell ref="A81:E81"/>
    <mergeCell ref="A82:E82"/>
    <mergeCell ref="B95:E95"/>
    <mergeCell ref="B93:E93"/>
    <mergeCell ref="J50:K50"/>
    <mergeCell ref="A52:H52"/>
    <mergeCell ref="J48:K48"/>
    <mergeCell ref="A48:H48"/>
    <mergeCell ref="A72:C72"/>
    <mergeCell ref="A71:C71"/>
    <mergeCell ref="A66:H66"/>
    <mergeCell ref="A70:C70"/>
    <mergeCell ref="J45:K45"/>
    <mergeCell ref="J46:K46"/>
    <mergeCell ref="A45:H45"/>
    <mergeCell ref="A46:H46"/>
    <mergeCell ref="J47:K47"/>
    <mergeCell ref="A47:H47"/>
    <mergeCell ref="A67:H67"/>
    <mergeCell ref="A68:H68"/>
    <mergeCell ref="J68:L68"/>
    <mergeCell ref="J67:L67"/>
    <mergeCell ref="A58:H58"/>
    <mergeCell ref="A49:H49"/>
    <mergeCell ref="A50:H50"/>
    <mergeCell ref="J52:K52"/>
    <mergeCell ref="A55:H55"/>
    <mergeCell ref="A53:H53"/>
    <mergeCell ref="B92:E92"/>
    <mergeCell ref="B91:E91"/>
    <mergeCell ref="A84:E84"/>
    <mergeCell ref="A85:E85"/>
    <mergeCell ref="A87:E87"/>
    <mergeCell ref="B88:E88"/>
    <mergeCell ref="A78:E78"/>
    <mergeCell ref="B94:E94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T69:V69"/>
    <mergeCell ref="T70:V72"/>
    <mergeCell ref="T67:V67"/>
    <mergeCell ref="T68:V68"/>
    <mergeCell ref="J65:L65"/>
    <mergeCell ref="J66:L66"/>
    <mergeCell ref="J64:L64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AE55:AF56"/>
    <mergeCell ref="W48:X48"/>
    <mergeCell ref="W49:X49"/>
    <mergeCell ref="A51:H51"/>
    <mergeCell ref="T49:U49"/>
    <mergeCell ref="T48:U48"/>
    <mergeCell ref="A65:H65"/>
    <mergeCell ref="A64:H64"/>
    <mergeCell ref="J58:K58"/>
    <mergeCell ref="J57:K57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T64:V66"/>
    <mergeCell ref="J63:K63"/>
    <mergeCell ref="A54:H54"/>
    <mergeCell ref="N70:O70"/>
    <mergeCell ref="N72:O72"/>
    <mergeCell ref="N71:O71"/>
    <mergeCell ref="T47:U47"/>
    <mergeCell ref="T44:U44"/>
    <mergeCell ref="T45:U45"/>
    <mergeCell ref="T46:U46"/>
    <mergeCell ref="T42:U42"/>
    <mergeCell ref="T41:U41"/>
    <mergeCell ref="T52:U52"/>
    <mergeCell ref="W47:X47"/>
    <mergeCell ref="T43:U43"/>
    <mergeCell ref="AB11:AC11"/>
    <mergeCell ref="Z11:AA11"/>
    <mergeCell ref="AB12:AC12"/>
    <mergeCell ref="W12:Y12"/>
    <mergeCell ref="Z12:AA12"/>
    <mergeCell ref="W11:Y11"/>
    <mergeCell ref="W45:X45"/>
    <mergeCell ref="W46:X46"/>
    <mergeCell ref="W30:X31"/>
    <mergeCell ref="W33:X34"/>
    <mergeCell ref="AA30:AB31"/>
    <mergeCell ref="Y33:Z34"/>
    <mergeCell ref="W38:X38"/>
    <mergeCell ref="W32:X32"/>
    <mergeCell ref="X17:Y17"/>
    <mergeCell ref="X18:Y18"/>
    <mergeCell ref="Z18:AA18"/>
    <mergeCell ref="AC21:AD23"/>
    <mergeCell ref="AB22:AB23"/>
    <mergeCell ref="AA20:AE20"/>
    <mergeCell ref="AE22:AE23"/>
    <mergeCell ref="AA22:AA23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C9:D9"/>
    <mergeCell ref="A28:C28"/>
    <mergeCell ref="A26:C26"/>
    <mergeCell ref="A27:C27"/>
    <mergeCell ref="J44:K44"/>
    <mergeCell ref="A44:H44"/>
    <mergeCell ref="J39:K39"/>
    <mergeCell ref="A34:H34"/>
    <mergeCell ref="J35:K35"/>
    <mergeCell ref="J36:K36"/>
    <mergeCell ref="J37:K37"/>
    <mergeCell ref="J38:K38"/>
    <mergeCell ref="A14:B14"/>
    <mergeCell ref="A12:B12"/>
    <mergeCell ref="G12:H12"/>
    <mergeCell ref="J31:K31"/>
    <mergeCell ref="J30:K30"/>
    <mergeCell ref="J40:K40"/>
    <mergeCell ref="J41:K41"/>
    <mergeCell ref="A40:H40"/>
    <mergeCell ref="A16:B16"/>
    <mergeCell ref="C16:D16"/>
    <mergeCell ref="C15:D15"/>
    <mergeCell ref="A15:B15"/>
    <mergeCell ref="E16:H16"/>
    <mergeCell ref="C17:D18"/>
    <mergeCell ref="E18:F18"/>
    <mergeCell ref="A25:C25"/>
    <mergeCell ref="A18:B18"/>
    <mergeCell ref="E23:F23"/>
    <mergeCell ref="E24:F24"/>
    <mergeCell ref="E17:F17"/>
    <mergeCell ref="G18:H18"/>
    <mergeCell ref="A42:H42"/>
    <mergeCell ref="G23:H23"/>
    <mergeCell ref="G24:H24"/>
    <mergeCell ref="G27:H27"/>
    <mergeCell ref="G26:H26"/>
    <mergeCell ref="E27:F27"/>
    <mergeCell ref="G17:H17"/>
    <mergeCell ref="Y21:Z23"/>
    <mergeCell ref="W22:W23"/>
    <mergeCell ref="X22:X23"/>
    <mergeCell ref="Y32:Z32"/>
    <mergeCell ref="Y30:Z31"/>
    <mergeCell ref="N24:R24"/>
    <mergeCell ref="N25:R25"/>
    <mergeCell ref="G25:H25"/>
    <mergeCell ref="A39:H39"/>
    <mergeCell ref="A41:H41"/>
    <mergeCell ref="J17:R17"/>
    <mergeCell ref="A33:H33"/>
    <mergeCell ref="N23:R23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AD44:AE44"/>
    <mergeCell ref="W44:X44"/>
    <mergeCell ref="AD46:AE46"/>
    <mergeCell ref="AD47:AE47"/>
    <mergeCell ref="AD45:AE45"/>
    <mergeCell ref="AA29:AB29"/>
    <mergeCell ref="Y29:Z29"/>
    <mergeCell ref="W29:X29"/>
    <mergeCell ref="Y27:Z28"/>
    <mergeCell ref="Y26:Z26"/>
    <mergeCell ref="A17:B17"/>
    <mergeCell ref="W25:AD25"/>
    <mergeCell ref="W26:X26"/>
    <mergeCell ref="W27:X28"/>
    <mergeCell ref="AA26:AB26"/>
    <mergeCell ref="AA27:AB28"/>
    <mergeCell ref="W20:Z20"/>
    <mergeCell ref="W24:X24"/>
    <mergeCell ref="J34:K34"/>
    <mergeCell ref="M27:R27"/>
    <mergeCell ref="M26:R26"/>
    <mergeCell ref="E28:F28"/>
    <mergeCell ref="M28:R28"/>
    <mergeCell ref="G28:H28"/>
    <mergeCell ref="J26:K26"/>
    <mergeCell ref="J24:K25"/>
    <mergeCell ref="E12:F12"/>
    <mergeCell ref="C12:D12"/>
    <mergeCell ref="J8:R8"/>
    <mergeCell ref="J10:R10"/>
    <mergeCell ref="E10:F11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Z7:AA7"/>
    <mergeCell ref="W7:Y7"/>
    <mergeCell ref="W6:AE6"/>
    <mergeCell ref="T6:U6"/>
    <mergeCell ref="T7:U7"/>
    <mergeCell ref="T9:U9"/>
    <mergeCell ref="T8:U8"/>
    <mergeCell ref="AB8:AC8"/>
    <mergeCell ref="Z8:AA8"/>
    <mergeCell ref="W8:Y8"/>
    <mergeCell ref="AB9:AC9"/>
    <mergeCell ref="Z9:AA9"/>
    <mergeCell ref="W9:Y9"/>
    <mergeCell ref="AB10:AC10"/>
    <mergeCell ref="Z10:AA10"/>
    <mergeCell ref="W10:Y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J16:R16"/>
    <mergeCell ref="J21:K22"/>
    <mergeCell ref="T10:U10"/>
    <mergeCell ref="T17:U17"/>
    <mergeCell ref="A43:H43"/>
    <mergeCell ref="E25:F25"/>
    <mergeCell ref="A23:D23"/>
    <mergeCell ref="A20:B20"/>
    <mergeCell ref="A21:B21"/>
    <mergeCell ref="A24:C24"/>
    <mergeCell ref="A30:H30"/>
    <mergeCell ref="A31:H31"/>
    <mergeCell ref="E26:F26"/>
    <mergeCell ref="A36:H36"/>
    <mergeCell ref="A37:H37"/>
    <mergeCell ref="A35:H35"/>
    <mergeCell ref="A38:H38"/>
    <mergeCell ref="A32:H32"/>
    <mergeCell ref="N21:R21"/>
    <mergeCell ref="J27:K28"/>
    <mergeCell ref="T21:U21"/>
    <mergeCell ref="T27:U27"/>
    <mergeCell ref="J32:K32"/>
    <mergeCell ref="J33:K33"/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</mergeCells>
  <phoneticPr fontId="40" type="noConversion"/>
  <pageMargins left="0.7" right="0.7" top="0.75" bottom="0.75" header="0.3" footer="0.3"/>
  <ignoredErrors>
    <ignoredError sqref="AC47" evalError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zoomScale="130" zoomScaleNormal="130" workbookViewId="0">
      <selection activeCell="B20" sqref="B20:I23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</cols>
  <sheetData>
    <row r="1" spans="2:20" ht="17.25" thickBot="1">
      <c r="H1" s="106"/>
      <c r="P1" s="113"/>
      <c r="Q1" s="113"/>
      <c r="R1" s="113"/>
      <c r="T1" s="108" t="s">
        <v>201</v>
      </c>
    </row>
    <row r="2" spans="2:20" ht="21.75" thickTop="1" thickBot="1">
      <c r="B2" s="363" t="str">
        <f>Sheet1!C1</f>
        <v>고블린 궁병</v>
      </c>
      <c r="C2" s="364"/>
      <c r="D2" s="364"/>
      <c r="E2" s="365"/>
      <c r="F2" s="143">
        <f>Sheet1!G20</f>
        <v>6</v>
      </c>
      <c r="G2" s="114"/>
      <c r="H2" s="142">
        <f>IF(Sheet1!T64&lt;=Sheet1!D24,Sheet1!E24,IF(Sheet1!T64&lt;=Sheet1!D25,Sheet1!E25,IF(Sheet1!T64&lt;=Sheet1!D26,Sheet1!E26,IF(Sheet1!T64&lt;=Sheet1!D27,Sheet1!E27,IF(Sheet1!T64&lt;=Sheet1!D28,Sheet1!E28,)))))</f>
        <v>7</v>
      </c>
      <c r="I2" s="123"/>
      <c r="J2" s="114"/>
      <c r="K2" s="124">
        <f>Sheet1!AD15</f>
        <v>8</v>
      </c>
      <c r="L2" s="114"/>
      <c r="M2" s="124">
        <f>Sheet1!Y21</f>
        <v>0</v>
      </c>
      <c r="N2" s="114"/>
      <c r="O2" s="126">
        <f>Sheet1!AC21</f>
        <v>10.5</v>
      </c>
      <c r="P2" s="328" t="s">
        <v>194</v>
      </c>
      <c r="Q2" s="329"/>
      <c r="R2" s="330"/>
      <c r="T2" s="140" t="str">
        <f>IF(M2=3,0,CONCATENATE(Sheet1!D71,"/",Sheet1!G71,"/",Sheet1!H71))</f>
        <v>//</v>
      </c>
    </row>
    <row r="3" spans="2:20" ht="33.75" customHeight="1" thickTop="1">
      <c r="B3" s="115"/>
      <c r="C3" s="116">
        <f>Sheet1!A6</f>
        <v>12</v>
      </c>
      <c r="D3" s="117"/>
      <c r="E3" s="118">
        <f>Sheet1!C6</f>
        <v>13</v>
      </c>
      <c r="F3" s="125"/>
      <c r="G3" s="119">
        <f>Sheet1!E6</f>
        <v>11</v>
      </c>
      <c r="H3" s="117"/>
      <c r="I3" s="130">
        <f>Sheet1!G6</f>
        <v>11</v>
      </c>
      <c r="J3" s="131"/>
      <c r="K3" s="132"/>
      <c r="L3" s="132"/>
      <c r="M3" s="132"/>
      <c r="N3" s="132"/>
      <c r="O3" s="133"/>
      <c r="P3" s="331" t="s">
        <v>234</v>
      </c>
      <c r="Q3" s="332"/>
      <c r="R3" s="333"/>
    </row>
    <row r="4" spans="2:20" ht="33.75" customHeight="1" thickBot="1">
      <c r="B4" s="120"/>
      <c r="C4" s="121">
        <f>Sheet1!A10</f>
        <v>10</v>
      </c>
      <c r="D4" s="122"/>
      <c r="E4" s="121">
        <f>Sheet1!C10</f>
        <v>12</v>
      </c>
      <c r="F4" s="122"/>
      <c r="G4" s="121">
        <f>Sheet1!E10</f>
        <v>12</v>
      </c>
      <c r="H4" s="122"/>
      <c r="I4" s="121">
        <f>Sheet1!G10</f>
        <v>11</v>
      </c>
      <c r="J4" s="127"/>
      <c r="K4" s="128"/>
      <c r="L4" s="128"/>
      <c r="M4" s="128"/>
      <c r="N4" s="128"/>
      <c r="O4" s="129"/>
      <c r="P4" s="334"/>
      <c r="Q4" s="335"/>
      <c r="R4" s="336"/>
    </row>
    <row r="5" spans="2:20" ht="15" customHeight="1" thickTop="1">
      <c r="B5" s="112"/>
      <c r="C5" s="109"/>
      <c r="D5" s="109"/>
      <c r="E5" s="109"/>
      <c r="F5" s="109"/>
      <c r="G5" s="109"/>
      <c r="H5" s="109"/>
      <c r="I5" s="109"/>
      <c r="J5" s="127"/>
      <c r="K5" s="128"/>
      <c r="L5" s="128"/>
      <c r="M5" s="128"/>
      <c r="N5" s="128"/>
      <c r="O5" s="129"/>
      <c r="P5" s="334"/>
      <c r="Q5" s="335"/>
      <c r="R5" s="336"/>
    </row>
    <row r="6" spans="2:20" ht="15" customHeight="1">
      <c r="B6" s="112"/>
      <c r="C6" s="109"/>
      <c r="D6" s="109"/>
      <c r="E6" s="109"/>
      <c r="F6" s="109"/>
      <c r="G6" s="109"/>
      <c r="H6" s="109"/>
      <c r="I6" s="109"/>
      <c r="J6" s="127"/>
      <c r="K6" s="128"/>
      <c r="L6" s="128"/>
      <c r="M6" s="128"/>
      <c r="N6" s="128"/>
      <c r="O6" s="129"/>
      <c r="P6" s="334"/>
      <c r="Q6" s="335"/>
      <c r="R6" s="336"/>
    </row>
    <row r="7" spans="2:20" ht="15" customHeight="1">
      <c r="B7" s="112"/>
      <c r="C7" s="109"/>
      <c r="D7" s="109"/>
      <c r="E7" s="110"/>
      <c r="F7" s="109"/>
      <c r="G7" s="110"/>
      <c r="H7" s="109"/>
      <c r="I7" s="110"/>
      <c r="J7" s="127"/>
      <c r="K7" s="128"/>
      <c r="L7" s="128"/>
      <c r="M7" s="128"/>
      <c r="N7" s="128"/>
      <c r="O7" s="129"/>
      <c r="P7" s="334"/>
      <c r="Q7" s="335"/>
      <c r="R7" s="336"/>
    </row>
    <row r="8" spans="2:20" ht="15" customHeight="1">
      <c r="B8" s="112"/>
      <c r="C8" s="109"/>
      <c r="D8" s="109"/>
      <c r="E8" s="109"/>
      <c r="F8" s="109"/>
      <c r="G8" s="109"/>
      <c r="H8" s="109"/>
      <c r="I8" s="109"/>
      <c r="J8" s="127"/>
      <c r="K8" s="128"/>
      <c r="L8" s="128"/>
      <c r="M8" s="128"/>
      <c r="N8" s="128"/>
      <c r="O8" s="129"/>
      <c r="P8" s="334"/>
      <c r="Q8" s="335"/>
      <c r="R8" s="336"/>
    </row>
    <row r="9" spans="2:20" ht="15" customHeight="1" thickBot="1">
      <c r="B9" s="112"/>
      <c r="C9" s="111"/>
      <c r="D9" s="109"/>
      <c r="E9" s="109"/>
      <c r="F9" s="109"/>
      <c r="G9" s="109"/>
      <c r="H9" s="109"/>
      <c r="I9" s="109"/>
      <c r="J9" s="134"/>
      <c r="K9" s="135"/>
      <c r="L9" s="135"/>
      <c r="M9" s="135"/>
      <c r="N9" s="135"/>
      <c r="O9" s="136"/>
      <c r="P9" s="337"/>
      <c r="Q9" s="338"/>
      <c r="R9" s="339"/>
    </row>
    <row r="10" spans="2:20" ht="15" customHeight="1" thickTop="1" thickBot="1">
      <c r="B10" s="112"/>
      <c r="C10" s="109"/>
      <c r="D10" s="109"/>
      <c r="E10" s="111"/>
      <c r="F10" s="109"/>
      <c r="G10" s="109"/>
      <c r="H10" s="109"/>
      <c r="I10" s="109"/>
      <c r="J10" s="351" t="s">
        <v>193</v>
      </c>
      <c r="K10" s="352"/>
      <c r="L10" s="155"/>
      <c r="M10" s="155"/>
      <c r="N10" s="156"/>
      <c r="O10" s="156"/>
      <c r="P10" s="156"/>
      <c r="Q10" s="157"/>
      <c r="R10" s="373" t="str">
        <f>Sheet1!E18</f>
        <v>1d</v>
      </c>
    </row>
    <row r="11" spans="2:20" ht="15" customHeight="1" thickTop="1" thickBot="1">
      <c r="B11" s="112"/>
      <c r="C11" s="109"/>
      <c r="D11" s="109"/>
      <c r="E11" s="109"/>
      <c r="F11" s="109"/>
      <c r="G11" s="109"/>
      <c r="H11" s="109"/>
      <c r="I11" s="109"/>
      <c r="J11" s="367" t="s">
        <v>225</v>
      </c>
      <c r="K11" s="368"/>
      <c r="L11" s="368"/>
      <c r="M11" s="368"/>
      <c r="N11" s="369" t="s">
        <v>233</v>
      </c>
      <c r="O11" s="369"/>
      <c r="P11" s="369"/>
      <c r="Q11" s="370"/>
      <c r="R11" s="374"/>
    </row>
    <row r="12" spans="2:20" ht="15" customHeight="1" thickTop="1">
      <c r="B12" s="112"/>
      <c r="C12" s="109"/>
      <c r="D12" s="109"/>
      <c r="E12" s="109"/>
      <c r="F12" s="109"/>
      <c r="G12" s="109"/>
      <c r="H12" s="109"/>
      <c r="I12" s="109"/>
      <c r="J12" s="359" t="s">
        <v>226</v>
      </c>
      <c r="K12" s="360"/>
      <c r="L12" s="360"/>
      <c r="M12" s="360"/>
      <c r="N12" s="379" t="s">
        <v>227</v>
      </c>
      <c r="O12" s="379"/>
      <c r="P12" s="379"/>
      <c r="Q12" s="380"/>
      <c r="R12" s="375" t="str">
        <f>Sheet1!G18</f>
        <v>2d</v>
      </c>
    </row>
    <row r="13" spans="2:20" ht="15" customHeight="1" thickBot="1">
      <c r="B13" s="112"/>
      <c r="C13" s="109"/>
      <c r="D13" s="109"/>
      <c r="E13" s="109"/>
      <c r="F13" s="109"/>
      <c r="G13" s="109"/>
      <c r="H13" s="109"/>
      <c r="I13" s="109"/>
      <c r="J13" s="357" t="s">
        <v>228</v>
      </c>
      <c r="K13" s="358"/>
      <c r="L13" s="358"/>
      <c r="M13" s="358"/>
      <c r="N13" s="369" t="s">
        <v>229</v>
      </c>
      <c r="O13" s="369"/>
      <c r="P13" s="369"/>
      <c r="Q13" s="370"/>
      <c r="R13" s="376"/>
    </row>
    <row r="14" spans="2:20" ht="15" customHeight="1" thickTop="1">
      <c r="B14" s="112"/>
      <c r="C14" s="109"/>
      <c r="D14" s="109"/>
      <c r="E14" s="109"/>
      <c r="F14" s="109"/>
      <c r="G14" s="109"/>
      <c r="H14" s="109"/>
      <c r="I14" s="109"/>
      <c r="J14" s="359" t="s">
        <v>230</v>
      </c>
      <c r="K14" s="356"/>
      <c r="L14" s="356"/>
      <c r="M14" s="356"/>
      <c r="N14" s="379" t="s">
        <v>231</v>
      </c>
      <c r="O14" s="379"/>
      <c r="P14" s="379"/>
      <c r="Q14" s="380"/>
      <c r="R14" s="340">
        <f>Sheet1!N25</f>
        <v>-4</v>
      </c>
    </row>
    <row r="15" spans="2:20" ht="15" customHeight="1" thickBot="1">
      <c r="B15" s="112"/>
      <c r="C15" s="109"/>
      <c r="D15" s="109"/>
      <c r="E15" s="109"/>
      <c r="F15" s="109"/>
      <c r="G15" s="109"/>
      <c r="H15" s="109"/>
      <c r="I15" s="109"/>
      <c r="J15" s="361" t="s">
        <v>235</v>
      </c>
      <c r="K15" s="362"/>
      <c r="L15" s="362"/>
      <c r="M15" s="362"/>
      <c r="N15" s="381" t="s">
        <v>236</v>
      </c>
      <c r="O15" s="381"/>
      <c r="P15" s="381"/>
      <c r="Q15" s="382"/>
      <c r="R15" s="341"/>
      <c r="T15" s="140"/>
    </row>
    <row r="16" spans="2:20" ht="15" customHeight="1" thickTop="1">
      <c r="B16" s="342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빠른 치유, 저항력 강함(생물학적 유해 요소, +3), 적외선 시각, 청각 예민 2단계, 팔 ST 2단계, 전사 1 단계, 전투 숙달 1단계, 골목대장(12), 살의(12)</v>
      </c>
      <c r="C16" s="343"/>
      <c r="D16" s="343"/>
      <c r="E16" s="343"/>
      <c r="F16" s="343"/>
      <c r="G16" s="343"/>
      <c r="H16" s="343"/>
      <c r="I16" s="344"/>
      <c r="J16" s="359" t="s">
        <v>206</v>
      </c>
      <c r="K16" s="360"/>
      <c r="L16" s="360"/>
      <c r="M16" s="360"/>
      <c r="N16" s="379" t="s">
        <v>232</v>
      </c>
      <c r="O16" s="379"/>
      <c r="P16" s="379"/>
      <c r="Q16" s="380"/>
      <c r="R16" s="137"/>
    </row>
    <row r="17" spans="2:18" ht="15" customHeight="1">
      <c r="B17" s="345"/>
      <c r="C17" s="346"/>
      <c r="D17" s="346"/>
      <c r="E17" s="346"/>
      <c r="F17" s="346"/>
      <c r="G17" s="346"/>
      <c r="H17" s="346"/>
      <c r="I17" s="347"/>
      <c r="J17" s="357"/>
      <c r="K17" s="358"/>
      <c r="L17" s="358"/>
      <c r="M17" s="358"/>
      <c r="N17" s="369"/>
      <c r="O17" s="369"/>
      <c r="P17" s="369"/>
      <c r="Q17" s="370"/>
      <c r="R17" s="137"/>
    </row>
    <row r="18" spans="2:18" ht="15" customHeight="1">
      <c r="B18" s="345"/>
      <c r="C18" s="346"/>
      <c r="D18" s="346"/>
      <c r="E18" s="346"/>
      <c r="F18" s="346"/>
      <c r="G18" s="346"/>
      <c r="H18" s="346"/>
      <c r="I18" s="347"/>
      <c r="J18" s="366"/>
      <c r="K18" s="360"/>
      <c r="L18" s="360"/>
      <c r="M18" s="360"/>
      <c r="N18" s="379"/>
      <c r="O18" s="379"/>
      <c r="P18" s="379"/>
      <c r="Q18" s="380"/>
      <c r="R18" s="137"/>
    </row>
    <row r="19" spans="2:18" ht="15" customHeight="1" thickBot="1">
      <c r="B19" s="348"/>
      <c r="C19" s="349"/>
      <c r="D19" s="349"/>
      <c r="E19" s="349"/>
      <c r="F19" s="349"/>
      <c r="G19" s="349"/>
      <c r="H19" s="349"/>
      <c r="I19" s="350"/>
      <c r="J19" s="357"/>
      <c r="K19" s="358"/>
      <c r="L19" s="358"/>
      <c r="M19" s="358"/>
      <c r="N19" s="369"/>
      <c r="O19" s="369"/>
      <c r="P19" s="369"/>
      <c r="Q19" s="370"/>
      <c r="R19" s="137"/>
    </row>
    <row r="20" spans="2:18" ht="15" customHeight="1" thickTop="1">
      <c r="B20" s="342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활(15), 빨리뽑기(화살)(16), 소검(14), 날붙이!(13), 활!(13), 비무장 전투!(13), 육신 방어(12), 노려쏘기(화살 쏘기/목)(13), 양손공격(활)(15)</v>
      </c>
      <c r="C20" s="343"/>
      <c r="D20" s="343"/>
      <c r="E20" s="343"/>
      <c r="F20" s="343"/>
      <c r="G20" s="343"/>
      <c r="H20" s="343"/>
      <c r="I20" s="344"/>
      <c r="J20" s="355"/>
      <c r="K20" s="356"/>
      <c r="L20" s="356"/>
      <c r="M20" s="356"/>
      <c r="N20" s="379"/>
      <c r="O20" s="379"/>
      <c r="P20" s="379"/>
      <c r="Q20" s="380"/>
      <c r="R20" s="137"/>
    </row>
    <row r="21" spans="2:18" ht="15" customHeight="1" thickBot="1">
      <c r="B21" s="345"/>
      <c r="C21" s="346"/>
      <c r="D21" s="346"/>
      <c r="E21" s="346"/>
      <c r="F21" s="346"/>
      <c r="G21" s="346"/>
      <c r="H21" s="346"/>
      <c r="I21" s="347"/>
      <c r="J21" s="357"/>
      <c r="K21" s="358"/>
      <c r="L21" s="358"/>
      <c r="M21" s="358"/>
      <c r="N21" s="369"/>
      <c r="O21" s="369"/>
      <c r="P21" s="369"/>
      <c r="Q21" s="370"/>
      <c r="R21" s="138"/>
    </row>
    <row r="22" spans="2:18" ht="15" customHeight="1" thickTop="1" thickBot="1">
      <c r="B22" s="345"/>
      <c r="C22" s="346"/>
      <c r="D22" s="346"/>
      <c r="E22" s="346"/>
      <c r="F22" s="346"/>
      <c r="G22" s="346"/>
      <c r="H22" s="346"/>
      <c r="I22" s="347"/>
      <c r="J22" s="353"/>
      <c r="K22" s="354"/>
      <c r="L22" s="354"/>
      <c r="M22" s="354"/>
      <c r="N22" s="371"/>
      <c r="O22" s="371"/>
      <c r="P22" s="371"/>
      <c r="Q22" s="372"/>
      <c r="R22" s="377">
        <f>Sheet1!J2</f>
        <v>0</v>
      </c>
    </row>
    <row r="23" spans="2:18" ht="15" customHeight="1" thickTop="1" thickBot="1">
      <c r="B23" s="348"/>
      <c r="C23" s="349"/>
      <c r="D23" s="349"/>
      <c r="E23" s="349"/>
      <c r="F23" s="349"/>
      <c r="G23" s="349"/>
      <c r="H23" s="349"/>
      <c r="I23" s="350"/>
      <c r="J23" s="139"/>
      <c r="K23" s="139"/>
      <c r="L23" s="139"/>
      <c r="M23" s="139"/>
      <c r="N23" s="139"/>
      <c r="O23" s="139"/>
      <c r="P23" s="139"/>
      <c r="Q23" s="138"/>
      <c r="R23" s="378"/>
    </row>
    <row r="24" spans="2:18" ht="15" customHeight="1" thickTop="1">
      <c r="B24" s="108"/>
    </row>
    <row r="27" spans="2:18" ht="15" customHeight="1">
      <c r="B27" s="108"/>
    </row>
    <row r="28" spans="2:18" ht="15" customHeight="1">
      <c r="B28" s="108"/>
    </row>
    <row r="29" spans="2:18" ht="15" customHeight="1">
      <c r="B29" s="108"/>
    </row>
    <row r="30" spans="2:18" ht="15" customHeight="1">
      <c r="B30" s="108"/>
    </row>
    <row r="31" spans="2:18" ht="15" customHeight="1">
      <c r="B31" s="108"/>
    </row>
    <row r="32" spans="2:18" ht="15" customHeight="1">
      <c r="B32" s="108"/>
    </row>
  </sheetData>
  <mergeCells count="34">
    <mergeCell ref="R10:R11"/>
    <mergeCell ref="R12:R13"/>
    <mergeCell ref="R22:R23"/>
    <mergeCell ref="N16:Q16"/>
    <mergeCell ref="N17:Q17"/>
    <mergeCell ref="N18:Q18"/>
    <mergeCell ref="N19:Q19"/>
    <mergeCell ref="N20:Q20"/>
    <mergeCell ref="N11:Q11"/>
    <mergeCell ref="N12:Q12"/>
    <mergeCell ref="N13:Q13"/>
    <mergeCell ref="N14:Q14"/>
    <mergeCell ref="N15:Q15"/>
    <mergeCell ref="J19:M19"/>
    <mergeCell ref="J11:M11"/>
    <mergeCell ref="B16:I19"/>
    <mergeCell ref="N21:Q21"/>
    <mergeCell ref="N22:Q22"/>
    <mergeCell ref="P2:R2"/>
    <mergeCell ref="P3:R9"/>
    <mergeCell ref="R14:R15"/>
    <mergeCell ref="B20:I23"/>
    <mergeCell ref="J10:K10"/>
    <mergeCell ref="J22:M22"/>
    <mergeCell ref="J20:M20"/>
    <mergeCell ref="J21:M21"/>
    <mergeCell ref="J12:M12"/>
    <mergeCell ref="J13:M13"/>
    <mergeCell ref="J14:M14"/>
    <mergeCell ref="J15:M15"/>
    <mergeCell ref="J16:M16"/>
    <mergeCell ref="J17:M17"/>
    <mergeCell ref="B2:E2"/>
    <mergeCell ref="J18:M18"/>
  </mergeCells>
  <phoneticPr fontId="40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M2" sqref="M2"/>
    </sheetView>
  </sheetViews>
  <sheetFormatPr defaultColWidth="15.125" defaultRowHeight="15" customHeight="1"/>
  <cols>
    <col min="1" max="1" width="6.25" customWidth="1"/>
    <col min="2" max="26" width="7.625" customWidth="1"/>
  </cols>
  <sheetData>
    <row r="1" spans="1:11" ht="16.5" customHeight="1">
      <c r="A1" s="105" t="s">
        <v>9</v>
      </c>
      <c r="B1" s="105" t="s">
        <v>43</v>
      </c>
      <c r="C1" s="105" t="s">
        <v>44</v>
      </c>
      <c r="F1" s="106" t="s">
        <v>85</v>
      </c>
      <c r="G1" s="106" t="s">
        <v>90</v>
      </c>
      <c r="H1" s="106" t="s">
        <v>88</v>
      </c>
      <c r="I1" s="106" t="s">
        <v>147</v>
      </c>
      <c r="J1" s="106" t="s">
        <v>148</v>
      </c>
      <c r="K1" s="165" t="s">
        <v>244</v>
      </c>
    </row>
    <row r="2" spans="1:11" ht="16.5" customHeight="1">
      <c r="A2" s="105">
        <v>1</v>
      </c>
      <c r="B2" s="105" t="s">
        <v>149</v>
      </c>
      <c r="C2" s="105" t="s">
        <v>150</v>
      </c>
      <c r="F2" s="106">
        <v>-3</v>
      </c>
      <c r="J2" s="106">
        <v>1</v>
      </c>
      <c r="K2" s="166">
        <f t="shared" ref="K2:K105" si="0">J2*3</f>
        <v>3</v>
      </c>
    </row>
    <row r="3" spans="1:11" ht="16.5" customHeight="1">
      <c r="A3" s="105">
        <v>2</v>
      </c>
      <c r="B3" s="105" t="s">
        <v>149</v>
      </c>
      <c r="C3" s="105" t="s">
        <v>150</v>
      </c>
      <c r="F3" s="106">
        <f t="shared" ref="F3:F105" si="1">F2+1</f>
        <v>-2</v>
      </c>
      <c r="I3" s="106">
        <v>1</v>
      </c>
      <c r="J3" s="106">
        <v>2</v>
      </c>
      <c r="K3" s="166">
        <f t="shared" si="0"/>
        <v>6</v>
      </c>
    </row>
    <row r="4" spans="1:11" ht="16.5" customHeight="1">
      <c r="A4" s="105">
        <v>3</v>
      </c>
      <c r="B4" s="105" t="s">
        <v>150</v>
      </c>
      <c r="C4" s="105" t="s">
        <v>151</v>
      </c>
      <c r="F4" s="106">
        <f t="shared" si="1"/>
        <v>-1</v>
      </c>
      <c r="H4" s="106">
        <v>1</v>
      </c>
      <c r="I4" s="106">
        <v>2</v>
      </c>
      <c r="J4" s="106">
        <v>4</v>
      </c>
      <c r="K4" s="166">
        <f t="shared" si="0"/>
        <v>12</v>
      </c>
    </row>
    <row r="5" spans="1:11" ht="16.5" customHeight="1">
      <c r="A5" s="105">
        <v>4</v>
      </c>
      <c r="B5" s="105" t="s">
        <v>150</v>
      </c>
      <c r="C5" s="105" t="s">
        <v>151</v>
      </c>
      <c r="F5" s="106">
        <f t="shared" si="1"/>
        <v>0</v>
      </c>
      <c r="G5" s="106">
        <v>1</v>
      </c>
      <c r="H5" s="106">
        <v>2</v>
      </c>
      <c r="I5" s="106">
        <v>4</v>
      </c>
      <c r="J5" s="106">
        <f>J4 +4</f>
        <v>8</v>
      </c>
      <c r="K5" s="166">
        <f t="shared" si="0"/>
        <v>24</v>
      </c>
    </row>
    <row r="6" spans="1:11" ht="16.5" customHeight="1">
      <c r="A6" s="105">
        <v>5</v>
      </c>
      <c r="B6" s="105" t="s">
        <v>151</v>
      </c>
      <c r="C6" s="105" t="s">
        <v>152</v>
      </c>
      <c r="F6" s="106">
        <f t="shared" si="1"/>
        <v>1</v>
      </c>
      <c r="G6" s="106">
        <v>2</v>
      </c>
      <c r="H6" s="106">
        <v>4</v>
      </c>
      <c r="I6" s="106">
        <f t="shared" ref="I6:J6" si="2">I5 +4</f>
        <v>8</v>
      </c>
      <c r="J6" s="106">
        <f t="shared" si="2"/>
        <v>12</v>
      </c>
      <c r="K6" s="166">
        <f t="shared" si="0"/>
        <v>36</v>
      </c>
    </row>
    <row r="7" spans="1:11" ht="16.5" customHeight="1">
      <c r="A7" s="105">
        <v>6</v>
      </c>
      <c r="B7" s="105" t="s">
        <v>151</v>
      </c>
      <c r="C7" s="105" t="s">
        <v>152</v>
      </c>
      <c r="F7" s="106">
        <f t="shared" si="1"/>
        <v>2</v>
      </c>
      <c r="G7" s="106">
        <v>4</v>
      </c>
      <c r="H7" s="106">
        <f t="shared" ref="H7:J7" si="3">H6 +4</f>
        <v>8</v>
      </c>
      <c r="I7" s="106">
        <f t="shared" si="3"/>
        <v>12</v>
      </c>
      <c r="J7" s="106">
        <f t="shared" si="3"/>
        <v>16</v>
      </c>
      <c r="K7" s="166">
        <f t="shared" si="0"/>
        <v>48</v>
      </c>
    </row>
    <row r="8" spans="1:11" ht="16.5" customHeight="1">
      <c r="A8" s="105">
        <v>7</v>
      </c>
      <c r="B8" s="105" t="s">
        <v>152</v>
      </c>
      <c r="C8" s="105" t="s">
        <v>153</v>
      </c>
      <c r="F8" s="106">
        <f t="shared" si="1"/>
        <v>3</v>
      </c>
      <c r="G8" s="106">
        <f t="shared" ref="G8:J8" si="4">G7 +4</f>
        <v>8</v>
      </c>
      <c r="H8" s="106">
        <f t="shared" si="4"/>
        <v>12</v>
      </c>
      <c r="I8" s="106">
        <f t="shared" si="4"/>
        <v>16</v>
      </c>
      <c r="J8" s="106">
        <f t="shared" si="4"/>
        <v>20</v>
      </c>
      <c r="K8" s="166">
        <f t="shared" si="0"/>
        <v>60</v>
      </c>
    </row>
    <row r="9" spans="1:11" ht="16.5" customHeight="1">
      <c r="A9" s="105">
        <v>8</v>
      </c>
      <c r="B9" s="105" t="s">
        <v>152</v>
      </c>
      <c r="C9" s="105" t="s">
        <v>153</v>
      </c>
      <c r="F9" s="106">
        <f t="shared" si="1"/>
        <v>4</v>
      </c>
      <c r="G9" s="106">
        <f t="shared" ref="G9:J9" si="5">G8 +4</f>
        <v>12</v>
      </c>
      <c r="H9" s="106">
        <f t="shared" si="5"/>
        <v>16</v>
      </c>
      <c r="I9" s="106">
        <f t="shared" si="5"/>
        <v>20</v>
      </c>
      <c r="J9" s="106">
        <f t="shared" si="5"/>
        <v>24</v>
      </c>
      <c r="K9" s="166">
        <f t="shared" si="0"/>
        <v>72</v>
      </c>
    </row>
    <row r="10" spans="1:11" ht="16.5" customHeight="1">
      <c r="A10" s="105">
        <v>9</v>
      </c>
      <c r="B10" s="105" t="s">
        <v>153</v>
      </c>
      <c r="C10" s="105" t="s">
        <v>154</v>
      </c>
      <c r="F10" s="106">
        <f t="shared" si="1"/>
        <v>5</v>
      </c>
      <c r="G10" s="106">
        <f t="shared" ref="G10:J10" si="6">G9 +4</f>
        <v>16</v>
      </c>
      <c r="H10" s="106">
        <f t="shared" si="6"/>
        <v>20</v>
      </c>
      <c r="I10" s="106">
        <f t="shared" si="6"/>
        <v>24</v>
      </c>
      <c r="J10" s="106">
        <f t="shared" si="6"/>
        <v>28</v>
      </c>
      <c r="K10" s="166">
        <f t="shared" si="0"/>
        <v>84</v>
      </c>
    </row>
    <row r="11" spans="1:11" ht="16.5" customHeight="1">
      <c r="A11" s="105">
        <v>10</v>
      </c>
      <c r="B11" s="105" t="s">
        <v>153</v>
      </c>
      <c r="C11" s="105" t="s">
        <v>155</v>
      </c>
      <c r="F11" s="106">
        <f t="shared" si="1"/>
        <v>6</v>
      </c>
      <c r="G11" s="106">
        <f t="shared" ref="G11:J11" si="7">G10 +4</f>
        <v>20</v>
      </c>
      <c r="H11" s="106">
        <f t="shared" si="7"/>
        <v>24</v>
      </c>
      <c r="I11" s="106">
        <f t="shared" si="7"/>
        <v>28</v>
      </c>
      <c r="J11" s="106">
        <f t="shared" si="7"/>
        <v>32</v>
      </c>
      <c r="K11" s="166">
        <f t="shared" si="0"/>
        <v>96</v>
      </c>
    </row>
    <row r="12" spans="1:11" ht="16.5" customHeight="1">
      <c r="A12" s="105">
        <v>11</v>
      </c>
      <c r="B12" s="105" t="s">
        <v>154</v>
      </c>
      <c r="C12" s="105" t="s">
        <v>156</v>
      </c>
      <c r="F12" s="106">
        <f t="shared" si="1"/>
        <v>7</v>
      </c>
      <c r="G12" s="106">
        <f t="shared" ref="G12:J12" si="8">G11 +4</f>
        <v>24</v>
      </c>
      <c r="H12" s="106">
        <f t="shared" si="8"/>
        <v>28</v>
      </c>
      <c r="I12" s="106">
        <f t="shared" si="8"/>
        <v>32</v>
      </c>
      <c r="J12" s="106">
        <f t="shared" si="8"/>
        <v>36</v>
      </c>
      <c r="K12" s="166">
        <f t="shared" si="0"/>
        <v>108</v>
      </c>
    </row>
    <row r="13" spans="1:11" ht="16.5" customHeight="1">
      <c r="A13" s="105">
        <v>12</v>
      </c>
      <c r="B13" s="105" t="s">
        <v>154</v>
      </c>
      <c r="C13" s="105" t="s">
        <v>157</v>
      </c>
      <c r="F13" s="106">
        <f t="shared" si="1"/>
        <v>8</v>
      </c>
      <c r="G13" s="106">
        <f t="shared" ref="G13:J13" si="9">G12 +4</f>
        <v>28</v>
      </c>
      <c r="H13" s="106">
        <f t="shared" si="9"/>
        <v>32</v>
      </c>
      <c r="I13" s="106">
        <f t="shared" si="9"/>
        <v>36</v>
      </c>
      <c r="J13" s="106">
        <f t="shared" si="9"/>
        <v>40</v>
      </c>
      <c r="K13" s="166">
        <f t="shared" si="0"/>
        <v>120</v>
      </c>
    </row>
    <row r="14" spans="1:11" ht="16.5" customHeight="1">
      <c r="A14" s="105">
        <v>13</v>
      </c>
      <c r="B14" s="105" t="s">
        <v>155</v>
      </c>
      <c r="C14" s="105" t="s">
        <v>158</v>
      </c>
      <c r="F14" s="106">
        <f t="shared" si="1"/>
        <v>9</v>
      </c>
      <c r="G14" s="106">
        <f t="shared" ref="G14:J14" si="10">G13 +4</f>
        <v>32</v>
      </c>
      <c r="H14" s="106">
        <f t="shared" si="10"/>
        <v>36</v>
      </c>
      <c r="I14" s="106">
        <f t="shared" si="10"/>
        <v>40</v>
      </c>
      <c r="J14" s="106">
        <f t="shared" si="10"/>
        <v>44</v>
      </c>
      <c r="K14" s="166">
        <f t="shared" si="0"/>
        <v>132</v>
      </c>
    </row>
    <row r="15" spans="1:11" ht="16.5" customHeight="1">
      <c r="A15" s="105">
        <v>14</v>
      </c>
      <c r="B15" s="105" t="s">
        <v>155</v>
      </c>
      <c r="C15" s="105" t="s">
        <v>159</v>
      </c>
      <c r="F15" s="106">
        <f t="shared" si="1"/>
        <v>10</v>
      </c>
      <c r="G15" s="106">
        <f t="shared" ref="G15:J15" si="11">G14 +4</f>
        <v>36</v>
      </c>
      <c r="H15" s="106">
        <f t="shared" si="11"/>
        <v>40</v>
      </c>
      <c r="I15" s="106">
        <f t="shared" si="11"/>
        <v>44</v>
      </c>
      <c r="J15" s="106">
        <f t="shared" si="11"/>
        <v>48</v>
      </c>
      <c r="K15" s="166">
        <f t="shared" si="0"/>
        <v>144</v>
      </c>
    </row>
    <row r="16" spans="1:11" ht="16.5" customHeight="1">
      <c r="A16" s="105">
        <v>15</v>
      </c>
      <c r="B16" s="107" t="s">
        <v>156</v>
      </c>
      <c r="C16" s="105" t="s">
        <v>160</v>
      </c>
      <c r="F16" s="106">
        <f t="shared" si="1"/>
        <v>11</v>
      </c>
      <c r="G16" s="106">
        <f t="shared" ref="G16:J16" si="12">G15 +4</f>
        <v>40</v>
      </c>
      <c r="H16" s="106">
        <f t="shared" si="12"/>
        <v>44</v>
      </c>
      <c r="I16" s="106">
        <f t="shared" si="12"/>
        <v>48</v>
      </c>
      <c r="J16" s="106">
        <f t="shared" si="12"/>
        <v>52</v>
      </c>
      <c r="K16" s="166">
        <f t="shared" si="0"/>
        <v>156</v>
      </c>
    </row>
    <row r="17" spans="1:11" ht="16.5" customHeight="1">
      <c r="A17" s="105">
        <v>16</v>
      </c>
      <c r="B17" s="105" t="s">
        <v>156</v>
      </c>
      <c r="C17" s="105" t="s">
        <v>161</v>
      </c>
      <c r="F17" s="106">
        <f t="shared" si="1"/>
        <v>12</v>
      </c>
      <c r="G17" s="106">
        <f t="shared" ref="G17:J17" si="13">G16 +4</f>
        <v>44</v>
      </c>
      <c r="H17" s="106">
        <f t="shared" si="13"/>
        <v>48</v>
      </c>
      <c r="I17" s="106">
        <f t="shared" si="13"/>
        <v>52</v>
      </c>
      <c r="J17" s="106">
        <f t="shared" si="13"/>
        <v>56</v>
      </c>
      <c r="K17" s="166">
        <f t="shared" si="0"/>
        <v>168</v>
      </c>
    </row>
    <row r="18" spans="1:11" ht="16.5" customHeight="1">
      <c r="A18" s="105">
        <v>17</v>
      </c>
      <c r="B18" s="105" t="s">
        <v>157</v>
      </c>
      <c r="C18" s="105" t="s">
        <v>162</v>
      </c>
      <c r="F18" s="106">
        <f t="shared" si="1"/>
        <v>13</v>
      </c>
      <c r="G18" s="106">
        <f t="shared" ref="G18:J18" si="14">G17 +4</f>
        <v>48</v>
      </c>
      <c r="H18" s="106">
        <f t="shared" si="14"/>
        <v>52</v>
      </c>
      <c r="I18" s="106">
        <f t="shared" si="14"/>
        <v>56</v>
      </c>
      <c r="J18" s="106">
        <f t="shared" si="14"/>
        <v>60</v>
      </c>
      <c r="K18" s="166">
        <f t="shared" si="0"/>
        <v>180</v>
      </c>
    </row>
    <row r="19" spans="1:11" ht="16.5" customHeight="1">
      <c r="A19" s="105">
        <v>18</v>
      </c>
      <c r="B19" s="105" t="s">
        <v>157</v>
      </c>
      <c r="C19" s="105" t="s">
        <v>163</v>
      </c>
      <c r="F19" s="106">
        <f t="shared" si="1"/>
        <v>14</v>
      </c>
      <c r="G19" s="106">
        <f t="shared" ref="G19:J19" si="15">G18 +4</f>
        <v>52</v>
      </c>
      <c r="H19" s="106">
        <f t="shared" si="15"/>
        <v>56</v>
      </c>
      <c r="I19" s="106">
        <f t="shared" si="15"/>
        <v>60</v>
      </c>
      <c r="J19" s="106">
        <f t="shared" si="15"/>
        <v>64</v>
      </c>
      <c r="K19" s="166">
        <f t="shared" si="0"/>
        <v>192</v>
      </c>
    </row>
    <row r="20" spans="1:11" ht="16.5" customHeight="1">
      <c r="A20" s="105">
        <v>19</v>
      </c>
      <c r="B20" s="105" t="s">
        <v>158</v>
      </c>
      <c r="C20" s="105" t="s">
        <v>164</v>
      </c>
      <c r="F20" s="106">
        <f t="shared" si="1"/>
        <v>15</v>
      </c>
      <c r="G20" s="106">
        <f t="shared" ref="G20:J20" si="16">G19 +4</f>
        <v>56</v>
      </c>
      <c r="H20" s="106">
        <f t="shared" si="16"/>
        <v>60</v>
      </c>
      <c r="I20" s="106">
        <f t="shared" si="16"/>
        <v>64</v>
      </c>
      <c r="J20" s="106">
        <f t="shared" si="16"/>
        <v>68</v>
      </c>
      <c r="K20" s="166">
        <f t="shared" si="0"/>
        <v>204</v>
      </c>
    </row>
    <row r="21" spans="1:11" ht="16.5" customHeight="1">
      <c r="A21" s="105">
        <v>20</v>
      </c>
      <c r="B21" s="105" t="s">
        <v>158</v>
      </c>
      <c r="C21" s="105" t="s">
        <v>165</v>
      </c>
      <c r="F21" s="106">
        <f t="shared" si="1"/>
        <v>16</v>
      </c>
      <c r="G21" s="106">
        <f t="shared" ref="G21:J21" si="17">G20 +4</f>
        <v>60</v>
      </c>
      <c r="H21" s="106">
        <f t="shared" si="17"/>
        <v>64</v>
      </c>
      <c r="I21" s="106">
        <f t="shared" si="17"/>
        <v>68</v>
      </c>
      <c r="J21" s="106">
        <f t="shared" si="17"/>
        <v>72</v>
      </c>
      <c r="K21" s="166">
        <f t="shared" si="0"/>
        <v>216</v>
      </c>
    </row>
    <row r="22" spans="1:11" ht="16.5" customHeight="1">
      <c r="A22" s="105">
        <v>21</v>
      </c>
      <c r="B22" s="105" t="s">
        <v>159</v>
      </c>
      <c r="C22" s="105" t="s">
        <v>166</v>
      </c>
      <c r="F22" s="106">
        <f t="shared" si="1"/>
        <v>17</v>
      </c>
      <c r="G22" s="106">
        <f t="shared" ref="G22:J22" si="18">G21 +4</f>
        <v>64</v>
      </c>
      <c r="H22" s="106">
        <f t="shared" si="18"/>
        <v>68</v>
      </c>
      <c r="I22" s="106">
        <f t="shared" si="18"/>
        <v>72</v>
      </c>
      <c r="J22" s="106">
        <f t="shared" si="18"/>
        <v>76</v>
      </c>
      <c r="K22" s="166">
        <f t="shared" si="0"/>
        <v>228</v>
      </c>
    </row>
    <row r="23" spans="1:11" ht="16.5" customHeight="1">
      <c r="A23" s="105">
        <v>22</v>
      </c>
      <c r="B23" s="105" t="s">
        <v>159</v>
      </c>
      <c r="C23" s="105" t="s">
        <v>167</v>
      </c>
      <c r="F23" s="106">
        <f t="shared" si="1"/>
        <v>18</v>
      </c>
      <c r="G23" s="106">
        <f t="shared" ref="G23:J23" si="19">G22 +4</f>
        <v>68</v>
      </c>
      <c r="H23" s="106">
        <f t="shared" si="19"/>
        <v>72</v>
      </c>
      <c r="I23" s="106">
        <f t="shared" si="19"/>
        <v>76</v>
      </c>
      <c r="J23" s="106">
        <f t="shared" si="19"/>
        <v>80</v>
      </c>
      <c r="K23" s="166">
        <f t="shared" si="0"/>
        <v>240</v>
      </c>
    </row>
    <row r="24" spans="1:11" ht="16.5" customHeight="1">
      <c r="A24" s="105">
        <v>23</v>
      </c>
      <c r="B24" s="105" t="s">
        <v>160</v>
      </c>
      <c r="C24" s="105" t="s">
        <v>168</v>
      </c>
      <c r="F24" s="106">
        <f t="shared" si="1"/>
        <v>19</v>
      </c>
      <c r="G24" s="106">
        <f t="shared" ref="G24:J24" si="20">G23 +4</f>
        <v>72</v>
      </c>
      <c r="H24" s="106">
        <f t="shared" si="20"/>
        <v>76</v>
      </c>
      <c r="I24" s="106">
        <f t="shared" si="20"/>
        <v>80</v>
      </c>
      <c r="J24" s="106">
        <f t="shared" si="20"/>
        <v>84</v>
      </c>
      <c r="K24" s="166">
        <f t="shared" si="0"/>
        <v>252</v>
      </c>
    </row>
    <row r="25" spans="1:11" ht="16.5" customHeight="1">
      <c r="A25" s="105">
        <v>24</v>
      </c>
      <c r="B25" s="105" t="s">
        <v>160</v>
      </c>
      <c r="C25" s="105" t="s">
        <v>169</v>
      </c>
      <c r="F25" s="106">
        <f t="shared" si="1"/>
        <v>20</v>
      </c>
      <c r="G25" s="106">
        <f t="shared" ref="G25:J25" si="21">G24 +4</f>
        <v>76</v>
      </c>
      <c r="H25" s="106">
        <f t="shared" si="21"/>
        <v>80</v>
      </c>
      <c r="I25" s="106">
        <f t="shared" si="21"/>
        <v>84</v>
      </c>
      <c r="J25" s="106">
        <f t="shared" si="21"/>
        <v>88</v>
      </c>
      <c r="K25" s="166">
        <f t="shared" si="0"/>
        <v>264</v>
      </c>
    </row>
    <row r="26" spans="1:11" ht="16.5" customHeight="1">
      <c r="A26" s="105">
        <v>25</v>
      </c>
      <c r="B26" s="105" t="s">
        <v>161</v>
      </c>
      <c r="C26" s="105" t="s">
        <v>170</v>
      </c>
      <c r="F26" s="106">
        <f t="shared" si="1"/>
        <v>21</v>
      </c>
      <c r="G26" s="106">
        <f t="shared" ref="G26:J26" si="22">G25 +4</f>
        <v>80</v>
      </c>
      <c r="H26" s="106">
        <f t="shared" si="22"/>
        <v>84</v>
      </c>
      <c r="I26" s="106">
        <f t="shared" si="22"/>
        <v>88</v>
      </c>
      <c r="J26" s="106">
        <f t="shared" si="22"/>
        <v>92</v>
      </c>
      <c r="K26" s="166">
        <f t="shared" si="0"/>
        <v>276</v>
      </c>
    </row>
    <row r="27" spans="1:11" ht="16.5" customHeight="1">
      <c r="A27" s="105">
        <v>26</v>
      </c>
      <c r="B27" s="105" t="s">
        <v>161</v>
      </c>
      <c r="C27" s="105" t="s">
        <v>171</v>
      </c>
      <c r="F27" s="106">
        <f t="shared" si="1"/>
        <v>22</v>
      </c>
      <c r="G27" s="106">
        <f t="shared" ref="G27:J27" si="23">G26 +4</f>
        <v>84</v>
      </c>
      <c r="H27" s="106">
        <f t="shared" si="23"/>
        <v>88</v>
      </c>
      <c r="I27" s="106">
        <f t="shared" si="23"/>
        <v>92</v>
      </c>
      <c r="J27" s="106">
        <f t="shared" si="23"/>
        <v>96</v>
      </c>
      <c r="K27" s="166">
        <f t="shared" si="0"/>
        <v>288</v>
      </c>
    </row>
    <row r="28" spans="1:11" ht="16.5" customHeight="1">
      <c r="A28" s="105">
        <v>27</v>
      </c>
      <c r="B28" s="105" t="s">
        <v>162</v>
      </c>
      <c r="C28" s="105" t="s">
        <v>172</v>
      </c>
      <c r="F28" s="106">
        <f t="shared" si="1"/>
        <v>23</v>
      </c>
      <c r="G28" s="106">
        <f t="shared" ref="G28:J28" si="24">G27 +4</f>
        <v>88</v>
      </c>
      <c r="H28" s="106">
        <f t="shared" si="24"/>
        <v>92</v>
      </c>
      <c r="I28" s="106">
        <f t="shared" si="24"/>
        <v>96</v>
      </c>
      <c r="J28" s="106">
        <f t="shared" si="24"/>
        <v>100</v>
      </c>
      <c r="K28" s="166">
        <f t="shared" si="0"/>
        <v>300</v>
      </c>
    </row>
    <row r="29" spans="1:11" ht="16.5" customHeight="1">
      <c r="A29" s="105">
        <v>28</v>
      </c>
      <c r="B29" s="105" t="s">
        <v>162</v>
      </c>
      <c r="C29" s="105" t="s">
        <v>172</v>
      </c>
      <c r="F29" s="106">
        <f t="shared" si="1"/>
        <v>24</v>
      </c>
      <c r="G29" s="106">
        <f t="shared" ref="G29:J29" si="25">G28 +4</f>
        <v>92</v>
      </c>
      <c r="H29" s="106">
        <f t="shared" si="25"/>
        <v>96</v>
      </c>
      <c r="I29" s="106">
        <f t="shared" si="25"/>
        <v>100</v>
      </c>
      <c r="J29" s="106">
        <f t="shared" si="25"/>
        <v>104</v>
      </c>
      <c r="K29" s="166">
        <f t="shared" si="0"/>
        <v>312</v>
      </c>
    </row>
    <row r="30" spans="1:11" ht="16.5" customHeight="1">
      <c r="A30" s="105">
        <v>29</v>
      </c>
      <c r="B30" s="105" t="s">
        <v>163</v>
      </c>
      <c r="C30" s="105" t="s">
        <v>173</v>
      </c>
      <c r="F30" s="106">
        <f t="shared" si="1"/>
        <v>25</v>
      </c>
      <c r="G30" s="106">
        <f t="shared" ref="G30:J30" si="26">G29 +4</f>
        <v>96</v>
      </c>
      <c r="H30" s="106">
        <f t="shared" si="26"/>
        <v>100</v>
      </c>
      <c r="I30" s="106">
        <f t="shared" si="26"/>
        <v>104</v>
      </c>
      <c r="J30" s="106">
        <f t="shared" si="26"/>
        <v>108</v>
      </c>
      <c r="K30" s="166">
        <f t="shared" si="0"/>
        <v>324</v>
      </c>
    </row>
    <row r="31" spans="1:11" ht="16.5" customHeight="1">
      <c r="A31" s="105">
        <v>30</v>
      </c>
      <c r="B31" s="105" t="s">
        <v>163</v>
      </c>
      <c r="C31" s="105" t="s">
        <v>173</v>
      </c>
      <c r="F31" s="106">
        <f t="shared" si="1"/>
        <v>26</v>
      </c>
      <c r="G31" s="106">
        <f t="shared" ref="G31:J31" si="27">G30 +4</f>
        <v>100</v>
      </c>
      <c r="H31" s="106">
        <f t="shared" si="27"/>
        <v>104</v>
      </c>
      <c r="I31" s="106">
        <f t="shared" si="27"/>
        <v>108</v>
      </c>
      <c r="J31" s="106">
        <f t="shared" si="27"/>
        <v>112</v>
      </c>
      <c r="K31" s="166">
        <f t="shared" si="0"/>
        <v>336</v>
      </c>
    </row>
    <row r="32" spans="1:11" ht="16.5" customHeight="1">
      <c r="A32" s="105">
        <v>31</v>
      </c>
      <c r="B32" s="105" t="s">
        <v>164</v>
      </c>
      <c r="C32" s="105" t="s">
        <v>174</v>
      </c>
      <c r="F32" s="106">
        <f t="shared" si="1"/>
        <v>27</v>
      </c>
      <c r="G32" s="106">
        <f t="shared" ref="G32:J32" si="28">G31 +4</f>
        <v>104</v>
      </c>
      <c r="H32" s="106">
        <f t="shared" si="28"/>
        <v>108</v>
      </c>
      <c r="I32" s="106">
        <f t="shared" si="28"/>
        <v>112</v>
      </c>
      <c r="J32" s="106">
        <f t="shared" si="28"/>
        <v>116</v>
      </c>
      <c r="K32" s="166">
        <f t="shared" si="0"/>
        <v>348</v>
      </c>
    </row>
    <row r="33" spans="1:11" ht="16.5" customHeight="1">
      <c r="A33" s="105">
        <v>32</v>
      </c>
      <c r="B33" s="105" t="s">
        <v>164</v>
      </c>
      <c r="C33" s="105" t="s">
        <v>174</v>
      </c>
      <c r="F33" s="106">
        <f t="shared" si="1"/>
        <v>28</v>
      </c>
      <c r="G33" s="106">
        <f t="shared" ref="G33:J33" si="29">G32 +4</f>
        <v>108</v>
      </c>
      <c r="H33" s="106">
        <f t="shared" si="29"/>
        <v>112</v>
      </c>
      <c r="I33" s="106">
        <f t="shared" si="29"/>
        <v>116</v>
      </c>
      <c r="J33" s="106">
        <f t="shared" si="29"/>
        <v>120</v>
      </c>
      <c r="K33" s="166">
        <f t="shared" si="0"/>
        <v>360</v>
      </c>
    </row>
    <row r="34" spans="1:11" ht="16.5" customHeight="1">
      <c r="A34" s="105">
        <v>33</v>
      </c>
      <c r="B34" s="105" t="s">
        <v>165</v>
      </c>
      <c r="C34" s="105" t="s">
        <v>175</v>
      </c>
      <c r="F34" s="106">
        <f t="shared" si="1"/>
        <v>29</v>
      </c>
      <c r="G34" s="106">
        <f t="shared" ref="G34:J34" si="30">G33 +4</f>
        <v>112</v>
      </c>
      <c r="H34" s="106">
        <f t="shared" si="30"/>
        <v>116</v>
      </c>
      <c r="I34" s="106">
        <f t="shared" si="30"/>
        <v>120</v>
      </c>
      <c r="J34" s="106">
        <f t="shared" si="30"/>
        <v>124</v>
      </c>
      <c r="K34" s="166">
        <f t="shared" si="0"/>
        <v>372</v>
      </c>
    </row>
    <row r="35" spans="1:11" ht="16.5" customHeight="1">
      <c r="A35" s="105">
        <v>34</v>
      </c>
      <c r="B35" s="105" t="s">
        <v>165</v>
      </c>
      <c r="C35" s="105" t="s">
        <v>175</v>
      </c>
      <c r="F35" s="106">
        <f t="shared" si="1"/>
        <v>30</v>
      </c>
      <c r="G35" s="106">
        <f t="shared" ref="G35:J35" si="31">G34 +4</f>
        <v>116</v>
      </c>
      <c r="H35" s="106">
        <f t="shared" si="31"/>
        <v>120</v>
      </c>
      <c r="I35" s="106">
        <f t="shared" si="31"/>
        <v>124</v>
      </c>
      <c r="J35" s="106">
        <f t="shared" si="31"/>
        <v>128</v>
      </c>
      <c r="K35" s="166">
        <f t="shared" si="0"/>
        <v>384</v>
      </c>
    </row>
    <row r="36" spans="1:11" ht="16.5" customHeight="1">
      <c r="A36" s="105">
        <v>35</v>
      </c>
      <c r="B36" s="105" t="s">
        <v>166</v>
      </c>
      <c r="C36" s="105" t="s">
        <v>176</v>
      </c>
      <c r="F36" s="106">
        <f t="shared" si="1"/>
        <v>31</v>
      </c>
      <c r="G36" s="106">
        <f t="shared" ref="G36:J36" si="32">G35 +4</f>
        <v>120</v>
      </c>
      <c r="H36" s="106">
        <f t="shared" si="32"/>
        <v>124</v>
      </c>
      <c r="I36" s="106">
        <f t="shared" si="32"/>
        <v>128</v>
      </c>
      <c r="J36" s="106">
        <f t="shared" si="32"/>
        <v>132</v>
      </c>
      <c r="K36" s="166">
        <f t="shared" si="0"/>
        <v>396</v>
      </c>
    </row>
    <row r="37" spans="1:11" ht="16.5" customHeight="1">
      <c r="A37" s="105">
        <v>36</v>
      </c>
      <c r="B37" s="105" t="s">
        <v>166</v>
      </c>
      <c r="C37" s="105" t="s">
        <v>176</v>
      </c>
      <c r="F37" s="106">
        <f t="shared" si="1"/>
        <v>32</v>
      </c>
      <c r="G37" s="106">
        <f t="shared" ref="G37:J37" si="33">G36 +4</f>
        <v>124</v>
      </c>
      <c r="H37" s="106">
        <f t="shared" si="33"/>
        <v>128</v>
      </c>
      <c r="I37" s="106">
        <f t="shared" si="33"/>
        <v>132</v>
      </c>
      <c r="J37" s="106">
        <f t="shared" si="33"/>
        <v>136</v>
      </c>
      <c r="K37" s="166">
        <f t="shared" si="0"/>
        <v>408</v>
      </c>
    </row>
    <row r="38" spans="1:11" ht="16.5" customHeight="1">
      <c r="A38" s="105">
        <v>37</v>
      </c>
      <c r="B38" s="105" t="s">
        <v>167</v>
      </c>
      <c r="C38" s="105" t="s">
        <v>177</v>
      </c>
      <c r="F38" s="106">
        <f t="shared" si="1"/>
        <v>33</v>
      </c>
      <c r="G38" s="106">
        <f t="shared" ref="G38:J38" si="34">G37 +4</f>
        <v>128</v>
      </c>
      <c r="H38" s="106">
        <f t="shared" si="34"/>
        <v>132</v>
      </c>
      <c r="I38" s="106">
        <f t="shared" si="34"/>
        <v>136</v>
      </c>
      <c r="J38" s="106">
        <f t="shared" si="34"/>
        <v>140</v>
      </c>
      <c r="K38" s="166">
        <f t="shared" si="0"/>
        <v>420</v>
      </c>
    </row>
    <row r="39" spans="1:11" ht="16.5" customHeight="1">
      <c r="A39" s="105">
        <v>38</v>
      </c>
      <c r="B39" s="105" t="s">
        <v>167</v>
      </c>
      <c r="C39" s="105" t="s">
        <v>177</v>
      </c>
      <c r="F39" s="106">
        <f t="shared" si="1"/>
        <v>34</v>
      </c>
      <c r="G39" s="106">
        <f t="shared" ref="G39:J39" si="35">G38 +4</f>
        <v>132</v>
      </c>
      <c r="H39" s="106">
        <f t="shared" si="35"/>
        <v>136</v>
      </c>
      <c r="I39" s="106">
        <f t="shared" si="35"/>
        <v>140</v>
      </c>
      <c r="J39" s="106">
        <f t="shared" si="35"/>
        <v>144</v>
      </c>
      <c r="K39" s="166">
        <f t="shared" si="0"/>
        <v>432</v>
      </c>
    </row>
    <row r="40" spans="1:11" ht="16.5" customHeight="1">
      <c r="A40" s="105">
        <v>39</v>
      </c>
      <c r="B40" s="105" t="s">
        <v>168</v>
      </c>
      <c r="C40" s="105" t="s">
        <v>178</v>
      </c>
      <c r="F40" s="106">
        <f t="shared" si="1"/>
        <v>35</v>
      </c>
      <c r="G40" s="106">
        <f t="shared" ref="G40:J40" si="36">G39 +4</f>
        <v>136</v>
      </c>
      <c r="H40" s="106">
        <f t="shared" si="36"/>
        <v>140</v>
      </c>
      <c r="I40" s="106">
        <f t="shared" si="36"/>
        <v>144</v>
      </c>
      <c r="J40" s="106">
        <f t="shared" si="36"/>
        <v>148</v>
      </c>
      <c r="K40" s="166">
        <f t="shared" si="0"/>
        <v>444</v>
      </c>
    </row>
    <row r="41" spans="1:11" ht="16.5" customHeight="1">
      <c r="A41" s="105">
        <v>40</v>
      </c>
      <c r="B41" s="105" t="s">
        <v>168</v>
      </c>
      <c r="C41" s="105" t="s">
        <v>178</v>
      </c>
      <c r="F41" s="106">
        <f t="shared" si="1"/>
        <v>36</v>
      </c>
      <c r="G41" s="106">
        <f t="shared" ref="G41:J41" si="37">G40 +4</f>
        <v>140</v>
      </c>
      <c r="H41" s="106">
        <f t="shared" si="37"/>
        <v>144</v>
      </c>
      <c r="I41" s="106">
        <f t="shared" si="37"/>
        <v>148</v>
      </c>
      <c r="J41" s="106">
        <f t="shared" si="37"/>
        <v>152</v>
      </c>
      <c r="K41" s="166">
        <f t="shared" si="0"/>
        <v>456</v>
      </c>
    </row>
    <row r="42" spans="1:11" ht="16.5" customHeight="1">
      <c r="A42" s="105">
        <v>41</v>
      </c>
      <c r="B42" s="105" t="s">
        <v>168</v>
      </c>
      <c r="C42" s="105" t="s">
        <v>178</v>
      </c>
      <c r="F42" s="106">
        <f t="shared" si="1"/>
        <v>37</v>
      </c>
      <c r="G42" s="106">
        <f t="shared" ref="G42:J42" si="38">G41 +4</f>
        <v>144</v>
      </c>
      <c r="H42" s="106">
        <f t="shared" si="38"/>
        <v>148</v>
      </c>
      <c r="I42" s="106">
        <f t="shared" si="38"/>
        <v>152</v>
      </c>
      <c r="J42" s="106">
        <f t="shared" si="38"/>
        <v>156</v>
      </c>
      <c r="K42" s="166">
        <f t="shared" si="0"/>
        <v>468</v>
      </c>
    </row>
    <row r="43" spans="1:11" ht="16.5" customHeight="1">
      <c r="A43" s="105">
        <v>42</v>
      </c>
      <c r="B43" s="105" t="s">
        <v>168</v>
      </c>
      <c r="C43" s="105" t="s">
        <v>178</v>
      </c>
      <c r="F43" s="106">
        <f t="shared" si="1"/>
        <v>38</v>
      </c>
      <c r="G43" s="106">
        <f t="shared" ref="G43:J43" si="39">G42 +4</f>
        <v>148</v>
      </c>
      <c r="H43" s="106">
        <f t="shared" si="39"/>
        <v>152</v>
      </c>
      <c r="I43" s="106">
        <f t="shared" si="39"/>
        <v>156</v>
      </c>
      <c r="J43" s="106">
        <f t="shared" si="39"/>
        <v>160</v>
      </c>
      <c r="K43" s="166">
        <f t="shared" si="0"/>
        <v>480</v>
      </c>
    </row>
    <row r="44" spans="1:11" ht="16.5" customHeight="1">
      <c r="A44" s="105">
        <v>43</v>
      </c>
      <c r="B44" s="105" t="s">
        <v>168</v>
      </c>
      <c r="C44" s="105" t="s">
        <v>178</v>
      </c>
      <c r="F44" s="106">
        <f t="shared" si="1"/>
        <v>39</v>
      </c>
      <c r="G44" s="106">
        <f t="shared" ref="G44:J44" si="40">G43 +4</f>
        <v>152</v>
      </c>
      <c r="H44" s="106">
        <f t="shared" si="40"/>
        <v>156</v>
      </c>
      <c r="I44" s="106">
        <f t="shared" si="40"/>
        <v>160</v>
      </c>
      <c r="J44" s="106">
        <f t="shared" si="40"/>
        <v>164</v>
      </c>
      <c r="K44" s="166">
        <f t="shared" si="0"/>
        <v>492</v>
      </c>
    </row>
    <row r="45" spans="1:11" ht="16.5" customHeight="1">
      <c r="A45" s="105">
        <v>44</v>
      </c>
      <c r="B45" s="105" t="s">
        <v>168</v>
      </c>
      <c r="C45" s="105" t="s">
        <v>178</v>
      </c>
      <c r="F45" s="106">
        <f t="shared" si="1"/>
        <v>40</v>
      </c>
      <c r="G45" s="106">
        <f t="shared" ref="G45:J45" si="41">G44 +4</f>
        <v>156</v>
      </c>
      <c r="H45" s="106">
        <f t="shared" si="41"/>
        <v>160</v>
      </c>
      <c r="I45" s="106">
        <f t="shared" si="41"/>
        <v>164</v>
      </c>
      <c r="J45" s="106">
        <f t="shared" si="41"/>
        <v>168</v>
      </c>
      <c r="K45" s="166">
        <f t="shared" si="0"/>
        <v>504</v>
      </c>
    </row>
    <row r="46" spans="1:11" ht="16.5" customHeight="1">
      <c r="A46" s="105">
        <v>45</v>
      </c>
      <c r="B46" s="105" t="s">
        <v>171</v>
      </c>
      <c r="C46" s="105" t="s">
        <v>179</v>
      </c>
      <c r="F46" s="106">
        <f t="shared" si="1"/>
        <v>41</v>
      </c>
      <c r="G46" s="106">
        <f t="shared" ref="G46:J46" si="42">G45 +4</f>
        <v>160</v>
      </c>
      <c r="H46" s="106">
        <f t="shared" si="42"/>
        <v>164</v>
      </c>
      <c r="I46" s="106">
        <f t="shared" si="42"/>
        <v>168</v>
      </c>
      <c r="J46" s="106">
        <f t="shared" si="42"/>
        <v>172</v>
      </c>
      <c r="K46" s="166">
        <f t="shared" si="0"/>
        <v>516</v>
      </c>
    </row>
    <row r="47" spans="1:11" ht="16.5" customHeight="1">
      <c r="A47" s="105">
        <v>46</v>
      </c>
      <c r="B47" s="105" t="s">
        <v>171</v>
      </c>
      <c r="C47" s="105" t="s">
        <v>179</v>
      </c>
      <c r="F47" s="106">
        <f t="shared" si="1"/>
        <v>42</v>
      </c>
      <c r="G47" s="106">
        <f t="shared" ref="G47:J47" si="43">G46 +4</f>
        <v>164</v>
      </c>
      <c r="H47" s="106">
        <f t="shared" si="43"/>
        <v>168</v>
      </c>
      <c r="I47" s="106">
        <f t="shared" si="43"/>
        <v>172</v>
      </c>
      <c r="J47" s="106">
        <f t="shared" si="43"/>
        <v>176</v>
      </c>
      <c r="K47" s="166">
        <f t="shared" si="0"/>
        <v>528</v>
      </c>
    </row>
    <row r="48" spans="1:11" ht="16.5" customHeight="1">
      <c r="A48" s="105">
        <v>47</v>
      </c>
      <c r="B48" s="105" t="s">
        <v>171</v>
      </c>
      <c r="C48" s="105" t="s">
        <v>179</v>
      </c>
      <c r="F48" s="106">
        <f t="shared" si="1"/>
        <v>43</v>
      </c>
      <c r="G48" s="106">
        <f t="shared" ref="G48:J48" si="44">G47 +4</f>
        <v>168</v>
      </c>
      <c r="H48" s="106">
        <f t="shared" si="44"/>
        <v>172</v>
      </c>
      <c r="I48" s="106">
        <f t="shared" si="44"/>
        <v>176</v>
      </c>
      <c r="J48" s="106">
        <f t="shared" si="44"/>
        <v>180</v>
      </c>
      <c r="K48" s="166">
        <f t="shared" si="0"/>
        <v>540</v>
      </c>
    </row>
    <row r="49" spans="1:11" ht="16.5" customHeight="1">
      <c r="A49" s="105">
        <v>48</v>
      </c>
      <c r="B49" s="105" t="s">
        <v>171</v>
      </c>
      <c r="C49" s="105" t="s">
        <v>179</v>
      </c>
      <c r="F49" s="106">
        <f t="shared" si="1"/>
        <v>44</v>
      </c>
      <c r="G49" s="106">
        <f t="shared" ref="G49:J49" si="45">G48 +4</f>
        <v>172</v>
      </c>
      <c r="H49" s="106">
        <f t="shared" si="45"/>
        <v>176</v>
      </c>
      <c r="I49" s="106">
        <f t="shared" si="45"/>
        <v>180</v>
      </c>
      <c r="J49" s="106">
        <f t="shared" si="45"/>
        <v>184</v>
      </c>
      <c r="K49" s="166">
        <f t="shared" si="0"/>
        <v>552</v>
      </c>
    </row>
    <row r="50" spans="1:11" ht="16.5" customHeight="1">
      <c r="A50" s="105">
        <v>49</v>
      </c>
      <c r="B50" s="105" t="s">
        <v>171</v>
      </c>
      <c r="C50" s="105" t="s">
        <v>179</v>
      </c>
      <c r="F50" s="106">
        <f t="shared" si="1"/>
        <v>45</v>
      </c>
      <c r="G50" s="106">
        <f t="shared" ref="G50:J50" si="46">G49 +4</f>
        <v>176</v>
      </c>
      <c r="H50" s="106">
        <f t="shared" si="46"/>
        <v>180</v>
      </c>
      <c r="I50" s="106">
        <f t="shared" si="46"/>
        <v>184</v>
      </c>
      <c r="J50" s="106">
        <f t="shared" si="46"/>
        <v>188</v>
      </c>
      <c r="K50" s="166">
        <f t="shared" si="0"/>
        <v>564</v>
      </c>
    </row>
    <row r="51" spans="1:11" ht="16.5" customHeight="1">
      <c r="A51" s="105">
        <v>50</v>
      </c>
      <c r="B51" s="105" t="s">
        <v>173</v>
      </c>
      <c r="C51" s="105" t="s">
        <v>180</v>
      </c>
      <c r="F51" s="106">
        <f t="shared" si="1"/>
        <v>46</v>
      </c>
      <c r="G51" s="106">
        <f t="shared" ref="G51:J51" si="47">G50 +4</f>
        <v>180</v>
      </c>
      <c r="H51" s="106">
        <f t="shared" si="47"/>
        <v>184</v>
      </c>
      <c r="I51" s="106">
        <f t="shared" si="47"/>
        <v>188</v>
      </c>
      <c r="J51" s="106">
        <f t="shared" si="47"/>
        <v>192</v>
      </c>
      <c r="K51" s="166">
        <f t="shared" si="0"/>
        <v>576</v>
      </c>
    </row>
    <row r="52" spans="1:11" ht="16.5" customHeight="1">
      <c r="A52" s="105">
        <v>51</v>
      </c>
      <c r="B52" s="105" t="s">
        <v>173</v>
      </c>
      <c r="C52" s="105" t="s">
        <v>180</v>
      </c>
      <c r="F52" s="106">
        <f t="shared" si="1"/>
        <v>47</v>
      </c>
      <c r="G52" s="106">
        <f t="shared" ref="G52:J52" si="48">G51 +4</f>
        <v>184</v>
      </c>
      <c r="H52" s="106">
        <f t="shared" si="48"/>
        <v>188</v>
      </c>
      <c r="I52" s="106">
        <f t="shared" si="48"/>
        <v>192</v>
      </c>
      <c r="J52" s="106">
        <f t="shared" si="48"/>
        <v>196</v>
      </c>
      <c r="K52" s="166">
        <f t="shared" si="0"/>
        <v>588</v>
      </c>
    </row>
    <row r="53" spans="1:11" ht="16.5" customHeight="1">
      <c r="A53" s="105">
        <v>52</v>
      </c>
      <c r="B53" s="105" t="s">
        <v>173</v>
      </c>
      <c r="C53" s="105" t="s">
        <v>180</v>
      </c>
      <c r="F53" s="106">
        <f t="shared" si="1"/>
        <v>48</v>
      </c>
      <c r="G53" s="106">
        <f t="shared" ref="G53:J53" si="49">G52 +4</f>
        <v>188</v>
      </c>
      <c r="H53" s="106">
        <f t="shared" si="49"/>
        <v>192</v>
      </c>
      <c r="I53" s="106">
        <f t="shared" si="49"/>
        <v>196</v>
      </c>
      <c r="J53" s="106">
        <f t="shared" si="49"/>
        <v>200</v>
      </c>
      <c r="K53" s="166">
        <f t="shared" si="0"/>
        <v>600</v>
      </c>
    </row>
    <row r="54" spans="1:11" ht="16.5" customHeight="1">
      <c r="A54" s="105">
        <v>53</v>
      </c>
      <c r="B54" s="105" t="s">
        <v>173</v>
      </c>
      <c r="C54" s="105" t="s">
        <v>180</v>
      </c>
      <c r="F54" s="106">
        <f t="shared" si="1"/>
        <v>49</v>
      </c>
      <c r="G54" s="106">
        <f t="shared" ref="G54:J54" si="50">G53 +4</f>
        <v>192</v>
      </c>
      <c r="H54" s="106">
        <f t="shared" si="50"/>
        <v>196</v>
      </c>
      <c r="I54" s="106">
        <f t="shared" si="50"/>
        <v>200</v>
      </c>
      <c r="J54" s="106">
        <f t="shared" si="50"/>
        <v>204</v>
      </c>
      <c r="K54" s="166">
        <f t="shared" si="0"/>
        <v>612</v>
      </c>
    </row>
    <row r="55" spans="1:11" ht="16.5" customHeight="1">
      <c r="A55" s="105">
        <v>54</v>
      </c>
      <c r="B55" s="105" t="s">
        <v>173</v>
      </c>
      <c r="C55" s="105" t="s">
        <v>180</v>
      </c>
      <c r="F55" s="106">
        <f t="shared" si="1"/>
        <v>50</v>
      </c>
      <c r="G55" s="106">
        <f t="shared" ref="G55:J55" si="51">G54 +4</f>
        <v>196</v>
      </c>
      <c r="H55" s="106">
        <f t="shared" si="51"/>
        <v>200</v>
      </c>
      <c r="I55" s="106">
        <f t="shared" si="51"/>
        <v>204</v>
      </c>
      <c r="J55" s="106">
        <f t="shared" si="51"/>
        <v>208</v>
      </c>
      <c r="K55" s="166">
        <f t="shared" si="0"/>
        <v>624</v>
      </c>
    </row>
    <row r="56" spans="1:11" ht="16.5" customHeight="1">
      <c r="A56" s="105">
        <v>55</v>
      </c>
      <c r="B56" s="105" t="s">
        <v>175</v>
      </c>
      <c r="C56" s="105" t="s">
        <v>181</v>
      </c>
      <c r="F56" s="106">
        <f t="shared" si="1"/>
        <v>51</v>
      </c>
      <c r="G56" s="106">
        <f t="shared" ref="G56:J56" si="52">G55 +4</f>
        <v>200</v>
      </c>
      <c r="H56" s="106">
        <f t="shared" si="52"/>
        <v>204</v>
      </c>
      <c r="I56" s="106">
        <f t="shared" si="52"/>
        <v>208</v>
      </c>
      <c r="J56" s="106">
        <f t="shared" si="52"/>
        <v>212</v>
      </c>
      <c r="K56" s="166">
        <f t="shared" si="0"/>
        <v>636</v>
      </c>
    </row>
    <row r="57" spans="1:11" ht="16.5" customHeight="1">
      <c r="A57" s="105">
        <v>56</v>
      </c>
      <c r="B57" s="105" t="s">
        <v>175</v>
      </c>
      <c r="C57" s="105" t="s">
        <v>181</v>
      </c>
      <c r="F57" s="106">
        <f t="shared" si="1"/>
        <v>52</v>
      </c>
      <c r="G57" s="106">
        <f t="shared" ref="G57:J57" si="53">G56 +4</f>
        <v>204</v>
      </c>
      <c r="H57" s="106">
        <f t="shared" si="53"/>
        <v>208</v>
      </c>
      <c r="I57" s="106">
        <f t="shared" si="53"/>
        <v>212</v>
      </c>
      <c r="J57" s="106">
        <f t="shared" si="53"/>
        <v>216</v>
      </c>
      <c r="K57" s="166">
        <f t="shared" si="0"/>
        <v>648</v>
      </c>
    </row>
    <row r="58" spans="1:11" ht="16.5" customHeight="1">
      <c r="A58" s="105">
        <v>57</v>
      </c>
      <c r="B58" s="105" t="s">
        <v>175</v>
      </c>
      <c r="C58" s="105" t="s">
        <v>181</v>
      </c>
      <c r="F58" s="106">
        <f t="shared" si="1"/>
        <v>53</v>
      </c>
      <c r="G58" s="106">
        <f t="shared" ref="G58:J58" si="54">G57 +4</f>
        <v>208</v>
      </c>
      <c r="H58" s="106">
        <f t="shared" si="54"/>
        <v>212</v>
      </c>
      <c r="I58" s="106">
        <f t="shared" si="54"/>
        <v>216</v>
      </c>
      <c r="J58" s="106">
        <f t="shared" si="54"/>
        <v>220</v>
      </c>
      <c r="K58" s="166">
        <f t="shared" si="0"/>
        <v>660</v>
      </c>
    </row>
    <row r="59" spans="1:11" ht="16.5" customHeight="1">
      <c r="A59" s="105">
        <v>58</v>
      </c>
      <c r="B59" s="105" t="s">
        <v>175</v>
      </c>
      <c r="C59" s="105" t="s">
        <v>181</v>
      </c>
      <c r="F59" s="106">
        <f t="shared" si="1"/>
        <v>54</v>
      </c>
      <c r="G59" s="106">
        <f t="shared" ref="G59:J59" si="55">G58 +4</f>
        <v>212</v>
      </c>
      <c r="H59" s="106">
        <f t="shared" si="55"/>
        <v>216</v>
      </c>
      <c r="I59" s="106">
        <f t="shared" si="55"/>
        <v>220</v>
      </c>
      <c r="J59" s="106">
        <f t="shared" si="55"/>
        <v>224</v>
      </c>
      <c r="K59" s="166">
        <f t="shared" si="0"/>
        <v>672</v>
      </c>
    </row>
    <row r="60" spans="1:11" ht="16.5" customHeight="1">
      <c r="A60" s="105">
        <v>59</v>
      </c>
      <c r="B60" s="105" t="s">
        <v>175</v>
      </c>
      <c r="C60" s="105" t="s">
        <v>181</v>
      </c>
      <c r="F60" s="106">
        <f t="shared" si="1"/>
        <v>55</v>
      </c>
      <c r="G60" s="106">
        <f t="shared" ref="G60:J60" si="56">G59 +4</f>
        <v>216</v>
      </c>
      <c r="H60" s="106">
        <f t="shared" si="56"/>
        <v>220</v>
      </c>
      <c r="I60" s="106">
        <f t="shared" si="56"/>
        <v>224</v>
      </c>
      <c r="J60" s="106">
        <f t="shared" si="56"/>
        <v>228</v>
      </c>
      <c r="K60" s="166">
        <f t="shared" si="0"/>
        <v>684</v>
      </c>
    </row>
    <row r="61" spans="1:11" ht="16.5" customHeight="1">
      <c r="A61" s="105">
        <v>60</v>
      </c>
      <c r="B61" s="105" t="s">
        <v>178</v>
      </c>
      <c r="C61" s="105" t="s">
        <v>182</v>
      </c>
      <c r="F61" s="106">
        <f t="shared" si="1"/>
        <v>56</v>
      </c>
      <c r="G61" s="106">
        <f t="shared" ref="G61:J61" si="57">G60 +4</f>
        <v>220</v>
      </c>
      <c r="H61" s="106">
        <f t="shared" si="57"/>
        <v>224</v>
      </c>
      <c r="I61" s="106">
        <f t="shared" si="57"/>
        <v>228</v>
      </c>
      <c r="J61" s="106">
        <f t="shared" si="57"/>
        <v>232</v>
      </c>
      <c r="K61" s="166">
        <f t="shared" si="0"/>
        <v>696</v>
      </c>
    </row>
    <row r="62" spans="1:11" ht="16.5" customHeight="1">
      <c r="A62" s="105">
        <v>61</v>
      </c>
      <c r="B62" s="105" t="s">
        <v>178</v>
      </c>
      <c r="C62" s="105" t="s">
        <v>182</v>
      </c>
      <c r="F62" s="106">
        <f t="shared" si="1"/>
        <v>57</v>
      </c>
      <c r="G62" s="106">
        <f t="shared" ref="G62:J62" si="58">G61 +4</f>
        <v>224</v>
      </c>
      <c r="H62" s="106">
        <f t="shared" si="58"/>
        <v>228</v>
      </c>
      <c r="I62" s="106">
        <f t="shared" si="58"/>
        <v>232</v>
      </c>
      <c r="J62" s="106">
        <f t="shared" si="58"/>
        <v>236</v>
      </c>
      <c r="K62" s="166">
        <f t="shared" si="0"/>
        <v>708</v>
      </c>
    </row>
    <row r="63" spans="1:11" ht="16.5" customHeight="1">
      <c r="A63" s="105">
        <v>62</v>
      </c>
      <c r="B63" s="105" t="s">
        <v>178</v>
      </c>
      <c r="C63" s="105" t="s">
        <v>182</v>
      </c>
      <c r="F63" s="106">
        <f t="shared" si="1"/>
        <v>58</v>
      </c>
      <c r="G63" s="106">
        <f t="shared" ref="G63:J63" si="59">G62 +4</f>
        <v>228</v>
      </c>
      <c r="H63" s="106">
        <f t="shared" si="59"/>
        <v>232</v>
      </c>
      <c r="I63" s="106">
        <f t="shared" si="59"/>
        <v>236</v>
      </c>
      <c r="J63" s="106">
        <f t="shared" si="59"/>
        <v>240</v>
      </c>
      <c r="K63" s="166">
        <f t="shared" si="0"/>
        <v>720</v>
      </c>
    </row>
    <row r="64" spans="1:11" ht="16.5" customHeight="1">
      <c r="A64" s="105">
        <v>63</v>
      </c>
      <c r="B64" s="105" t="s">
        <v>178</v>
      </c>
      <c r="C64" s="105" t="s">
        <v>182</v>
      </c>
      <c r="F64" s="106">
        <f t="shared" si="1"/>
        <v>59</v>
      </c>
      <c r="G64" s="106">
        <f t="shared" ref="G64:J64" si="60">G63 +4</f>
        <v>232</v>
      </c>
      <c r="H64" s="106">
        <f t="shared" si="60"/>
        <v>236</v>
      </c>
      <c r="I64" s="106">
        <f t="shared" si="60"/>
        <v>240</v>
      </c>
      <c r="J64" s="106">
        <f t="shared" si="60"/>
        <v>244</v>
      </c>
      <c r="K64" s="166">
        <f t="shared" si="0"/>
        <v>732</v>
      </c>
    </row>
    <row r="65" spans="1:11" ht="16.5" customHeight="1">
      <c r="A65" s="105">
        <v>64</v>
      </c>
      <c r="B65" s="105" t="s">
        <v>178</v>
      </c>
      <c r="C65" s="105" t="s">
        <v>182</v>
      </c>
      <c r="F65" s="106">
        <f t="shared" si="1"/>
        <v>60</v>
      </c>
      <c r="G65" s="106">
        <f t="shared" ref="G65:J65" si="61">G64 +4</f>
        <v>236</v>
      </c>
      <c r="H65" s="106">
        <f t="shared" si="61"/>
        <v>240</v>
      </c>
      <c r="I65" s="106">
        <f t="shared" si="61"/>
        <v>244</v>
      </c>
      <c r="J65" s="106">
        <f t="shared" si="61"/>
        <v>248</v>
      </c>
      <c r="K65" s="166">
        <f t="shared" si="0"/>
        <v>744</v>
      </c>
    </row>
    <row r="66" spans="1:11" ht="16.5" customHeight="1">
      <c r="A66" s="105">
        <v>65</v>
      </c>
      <c r="B66" s="105" t="s">
        <v>179</v>
      </c>
      <c r="C66" s="105" t="s">
        <v>183</v>
      </c>
      <c r="F66" s="106">
        <f t="shared" si="1"/>
        <v>61</v>
      </c>
      <c r="G66" s="106">
        <f t="shared" ref="G66:J66" si="62">G65 +4</f>
        <v>240</v>
      </c>
      <c r="H66" s="106">
        <f t="shared" si="62"/>
        <v>244</v>
      </c>
      <c r="I66" s="106">
        <f t="shared" si="62"/>
        <v>248</v>
      </c>
      <c r="J66" s="106">
        <f t="shared" si="62"/>
        <v>252</v>
      </c>
      <c r="K66" s="166">
        <f t="shared" si="0"/>
        <v>756</v>
      </c>
    </row>
    <row r="67" spans="1:11" ht="16.5" customHeight="1">
      <c r="A67" s="105">
        <v>66</v>
      </c>
      <c r="B67" s="105" t="s">
        <v>179</v>
      </c>
      <c r="C67" s="105" t="s">
        <v>183</v>
      </c>
      <c r="F67" s="106">
        <f t="shared" si="1"/>
        <v>62</v>
      </c>
      <c r="G67" s="106">
        <f t="shared" ref="G67:J67" si="63">G66 +4</f>
        <v>244</v>
      </c>
      <c r="H67" s="106">
        <f t="shared" si="63"/>
        <v>248</v>
      </c>
      <c r="I67" s="106">
        <f t="shared" si="63"/>
        <v>252</v>
      </c>
      <c r="J67" s="106">
        <f t="shared" si="63"/>
        <v>256</v>
      </c>
      <c r="K67" s="166">
        <f t="shared" si="0"/>
        <v>768</v>
      </c>
    </row>
    <row r="68" spans="1:11" ht="16.5" customHeight="1">
      <c r="A68" s="105">
        <v>67</v>
      </c>
      <c r="B68" s="105" t="s">
        <v>179</v>
      </c>
      <c r="C68" s="105" t="s">
        <v>183</v>
      </c>
      <c r="F68" s="106">
        <f t="shared" si="1"/>
        <v>63</v>
      </c>
      <c r="G68" s="106">
        <f t="shared" ref="G68:J68" si="64">G67 +4</f>
        <v>248</v>
      </c>
      <c r="H68" s="106">
        <f t="shared" si="64"/>
        <v>252</v>
      </c>
      <c r="I68" s="106">
        <f t="shared" si="64"/>
        <v>256</v>
      </c>
      <c r="J68" s="106">
        <f t="shared" si="64"/>
        <v>260</v>
      </c>
      <c r="K68" s="166">
        <f t="shared" si="0"/>
        <v>780</v>
      </c>
    </row>
    <row r="69" spans="1:11" ht="16.5" customHeight="1">
      <c r="A69" s="105">
        <v>68</v>
      </c>
      <c r="B69" s="105" t="s">
        <v>179</v>
      </c>
      <c r="C69" s="105" t="s">
        <v>183</v>
      </c>
      <c r="F69" s="106">
        <f t="shared" si="1"/>
        <v>64</v>
      </c>
      <c r="G69" s="106">
        <f t="shared" ref="G69:J69" si="65">G68 +4</f>
        <v>252</v>
      </c>
      <c r="H69" s="106">
        <f t="shared" si="65"/>
        <v>256</v>
      </c>
      <c r="I69" s="106">
        <f t="shared" si="65"/>
        <v>260</v>
      </c>
      <c r="J69" s="106">
        <f t="shared" si="65"/>
        <v>264</v>
      </c>
      <c r="K69" s="166">
        <f t="shared" si="0"/>
        <v>792</v>
      </c>
    </row>
    <row r="70" spans="1:11" ht="16.5" customHeight="1">
      <c r="A70" s="105">
        <v>69</v>
      </c>
      <c r="B70" s="105" t="s">
        <v>179</v>
      </c>
      <c r="C70" s="105" t="s">
        <v>183</v>
      </c>
      <c r="F70" s="106">
        <f t="shared" si="1"/>
        <v>65</v>
      </c>
      <c r="G70" s="106">
        <f t="shared" ref="G70:J70" si="66">G69 +4</f>
        <v>256</v>
      </c>
      <c r="H70" s="106">
        <f t="shared" si="66"/>
        <v>260</v>
      </c>
      <c r="I70" s="106">
        <f t="shared" si="66"/>
        <v>264</v>
      </c>
      <c r="J70" s="106">
        <f t="shared" si="66"/>
        <v>268</v>
      </c>
      <c r="K70" s="166">
        <f t="shared" si="0"/>
        <v>804</v>
      </c>
    </row>
    <row r="71" spans="1:11" ht="16.5" customHeight="1">
      <c r="A71" s="105">
        <v>70</v>
      </c>
      <c r="B71" s="105" t="s">
        <v>184</v>
      </c>
      <c r="C71" s="105" t="s">
        <v>185</v>
      </c>
      <c r="F71" s="106">
        <f t="shared" si="1"/>
        <v>66</v>
      </c>
      <c r="G71" s="106">
        <f t="shared" ref="G71:J71" si="67">G70 +4</f>
        <v>260</v>
      </c>
      <c r="H71" s="106">
        <f t="shared" si="67"/>
        <v>264</v>
      </c>
      <c r="I71" s="106">
        <f t="shared" si="67"/>
        <v>268</v>
      </c>
      <c r="J71" s="106">
        <f t="shared" si="67"/>
        <v>272</v>
      </c>
      <c r="K71" s="166">
        <f t="shared" si="0"/>
        <v>816</v>
      </c>
    </row>
    <row r="72" spans="1:11" ht="16.5" customHeight="1">
      <c r="A72" s="105">
        <v>71</v>
      </c>
      <c r="B72" s="105" t="s">
        <v>184</v>
      </c>
      <c r="C72" s="105" t="s">
        <v>185</v>
      </c>
      <c r="F72" s="106">
        <f t="shared" si="1"/>
        <v>67</v>
      </c>
      <c r="G72" s="106">
        <f t="shared" ref="G72:J72" si="68">G71 +4</f>
        <v>264</v>
      </c>
      <c r="H72" s="106">
        <f t="shared" si="68"/>
        <v>268</v>
      </c>
      <c r="I72" s="106">
        <f t="shared" si="68"/>
        <v>272</v>
      </c>
      <c r="J72" s="106">
        <f t="shared" si="68"/>
        <v>276</v>
      </c>
      <c r="K72" s="166">
        <f t="shared" si="0"/>
        <v>828</v>
      </c>
    </row>
    <row r="73" spans="1:11" ht="16.5" customHeight="1">
      <c r="A73" s="105">
        <v>72</v>
      </c>
      <c r="B73" s="105" t="s">
        <v>184</v>
      </c>
      <c r="C73" s="105" t="s">
        <v>185</v>
      </c>
      <c r="F73" s="106">
        <f t="shared" si="1"/>
        <v>68</v>
      </c>
      <c r="G73" s="106">
        <f t="shared" ref="G73:J73" si="69">G72 +4</f>
        <v>268</v>
      </c>
      <c r="H73" s="106">
        <f t="shared" si="69"/>
        <v>272</v>
      </c>
      <c r="I73" s="106">
        <f t="shared" si="69"/>
        <v>276</v>
      </c>
      <c r="J73" s="106">
        <f t="shared" si="69"/>
        <v>280</v>
      </c>
      <c r="K73" s="166">
        <f t="shared" si="0"/>
        <v>840</v>
      </c>
    </row>
    <row r="74" spans="1:11" ht="16.5" customHeight="1">
      <c r="A74" s="105">
        <v>73</v>
      </c>
      <c r="B74" s="105" t="s">
        <v>184</v>
      </c>
      <c r="C74" s="105" t="s">
        <v>185</v>
      </c>
      <c r="F74" s="106">
        <f t="shared" si="1"/>
        <v>69</v>
      </c>
      <c r="G74" s="106">
        <f t="shared" ref="G74:J74" si="70">G73 +4</f>
        <v>272</v>
      </c>
      <c r="H74" s="106">
        <f t="shared" si="70"/>
        <v>276</v>
      </c>
      <c r="I74" s="106">
        <f t="shared" si="70"/>
        <v>280</v>
      </c>
      <c r="J74" s="106">
        <f t="shared" si="70"/>
        <v>284</v>
      </c>
      <c r="K74" s="166">
        <f t="shared" si="0"/>
        <v>852</v>
      </c>
    </row>
    <row r="75" spans="1:11" ht="16.5" customHeight="1">
      <c r="A75" s="105">
        <v>74</v>
      </c>
      <c r="B75" s="105" t="s">
        <v>184</v>
      </c>
      <c r="C75" s="105" t="s">
        <v>185</v>
      </c>
      <c r="F75" s="106">
        <f t="shared" si="1"/>
        <v>70</v>
      </c>
      <c r="G75" s="106">
        <f t="shared" ref="G75:J75" si="71">G74 +4</f>
        <v>276</v>
      </c>
      <c r="H75" s="106">
        <f t="shared" si="71"/>
        <v>280</v>
      </c>
      <c r="I75" s="106">
        <f t="shared" si="71"/>
        <v>284</v>
      </c>
      <c r="J75" s="106">
        <f t="shared" si="71"/>
        <v>288</v>
      </c>
      <c r="K75" s="166">
        <f t="shared" si="0"/>
        <v>864</v>
      </c>
    </row>
    <row r="76" spans="1:11" ht="16.5" customHeight="1">
      <c r="A76" s="105">
        <v>75</v>
      </c>
      <c r="B76" s="105" t="s">
        <v>186</v>
      </c>
      <c r="C76" s="105" t="s">
        <v>187</v>
      </c>
      <c r="F76" s="106">
        <f t="shared" si="1"/>
        <v>71</v>
      </c>
      <c r="G76" s="106">
        <f t="shared" ref="G76:J76" si="72">G75 +4</f>
        <v>280</v>
      </c>
      <c r="H76" s="106">
        <f t="shared" si="72"/>
        <v>284</v>
      </c>
      <c r="I76" s="106">
        <f t="shared" si="72"/>
        <v>288</v>
      </c>
      <c r="J76" s="106">
        <f t="shared" si="72"/>
        <v>292</v>
      </c>
      <c r="K76" s="166">
        <f t="shared" si="0"/>
        <v>876</v>
      </c>
    </row>
    <row r="77" spans="1:11" ht="16.5" customHeight="1">
      <c r="A77" s="105">
        <v>76</v>
      </c>
      <c r="B77" s="105" t="s">
        <v>186</v>
      </c>
      <c r="C77" s="105" t="s">
        <v>187</v>
      </c>
      <c r="F77" s="106">
        <f t="shared" si="1"/>
        <v>72</v>
      </c>
      <c r="G77" s="106">
        <f t="shared" ref="G77:J77" si="73">G76 +4</f>
        <v>284</v>
      </c>
      <c r="H77" s="106">
        <f t="shared" si="73"/>
        <v>288</v>
      </c>
      <c r="I77" s="106">
        <f t="shared" si="73"/>
        <v>292</v>
      </c>
      <c r="J77" s="106">
        <f t="shared" si="73"/>
        <v>296</v>
      </c>
      <c r="K77" s="166">
        <f t="shared" si="0"/>
        <v>888</v>
      </c>
    </row>
    <row r="78" spans="1:11" ht="16.5" customHeight="1">
      <c r="A78" s="105">
        <v>77</v>
      </c>
      <c r="B78" s="105" t="s">
        <v>186</v>
      </c>
      <c r="C78" s="105" t="s">
        <v>187</v>
      </c>
      <c r="F78" s="106">
        <f t="shared" si="1"/>
        <v>73</v>
      </c>
      <c r="G78" s="106">
        <f t="shared" ref="G78:J78" si="74">G77 +4</f>
        <v>288</v>
      </c>
      <c r="H78" s="106">
        <f t="shared" si="74"/>
        <v>292</v>
      </c>
      <c r="I78" s="106">
        <f t="shared" si="74"/>
        <v>296</v>
      </c>
      <c r="J78" s="106">
        <f t="shared" si="74"/>
        <v>300</v>
      </c>
      <c r="K78" s="166">
        <f t="shared" si="0"/>
        <v>900</v>
      </c>
    </row>
    <row r="79" spans="1:11" ht="16.5" customHeight="1">
      <c r="A79" s="105">
        <v>78</v>
      </c>
      <c r="B79" s="105" t="s">
        <v>186</v>
      </c>
      <c r="C79" s="105" t="s">
        <v>187</v>
      </c>
      <c r="F79" s="106">
        <f t="shared" si="1"/>
        <v>74</v>
      </c>
      <c r="G79" s="106">
        <f t="shared" ref="G79:J79" si="75">G78 +4</f>
        <v>292</v>
      </c>
      <c r="H79" s="106">
        <f t="shared" si="75"/>
        <v>296</v>
      </c>
      <c r="I79" s="106">
        <f t="shared" si="75"/>
        <v>300</v>
      </c>
      <c r="J79" s="106">
        <f t="shared" si="75"/>
        <v>304</v>
      </c>
      <c r="K79" s="166">
        <f t="shared" si="0"/>
        <v>912</v>
      </c>
    </row>
    <row r="80" spans="1:11" ht="16.5" customHeight="1">
      <c r="A80" s="105">
        <v>79</v>
      </c>
      <c r="B80" s="105" t="s">
        <v>186</v>
      </c>
      <c r="C80" s="105" t="s">
        <v>187</v>
      </c>
      <c r="F80" s="106">
        <f t="shared" si="1"/>
        <v>75</v>
      </c>
      <c r="G80" s="106">
        <f t="shared" ref="G80:J80" si="76">G79 +4</f>
        <v>296</v>
      </c>
      <c r="H80" s="106">
        <f t="shared" si="76"/>
        <v>300</v>
      </c>
      <c r="I80" s="106">
        <f t="shared" si="76"/>
        <v>304</v>
      </c>
      <c r="J80" s="106">
        <f t="shared" si="76"/>
        <v>308</v>
      </c>
      <c r="K80" s="166">
        <f t="shared" si="0"/>
        <v>924</v>
      </c>
    </row>
    <row r="81" spans="1:11" ht="16.5" customHeight="1">
      <c r="A81" s="105">
        <v>80</v>
      </c>
      <c r="B81" s="105" t="s">
        <v>182</v>
      </c>
      <c r="C81" s="105" t="s">
        <v>188</v>
      </c>
      <c r="F81" s="106">
        <f t="shared" si="1"/>
        <v>76</v>
      </c>
      <c r="G81" s="106">
        <f t="shared" ref="G81:J81" si="77">G80 +4</f>
        <v>300</v>
      </c>
      <c r="H81" s="106">
        <f t="shared" si="77"/>
        <v>304</v>
      </c>
      <c r="I81" s="106">
        <f t="shared" si="77"/>
        <v>308</v>
      </c>
      <c r="J81" s="106">
        <f t="shared" si="77"/>
        <v>312</v>
      </c>
      <c r="K81" s="166">
        <f t="shared" si="0"/>
        <v>936</v>
      </c>
    </row>
    <row r="82" spans="1:11" ht="16.5" customHeight="1">
      <c r="A82" s="105">
        <v>81</v>
      </c>
      <c r="B82" s="105" t="s">
        <v>182</v>
      </c>
      <c r="C82" s="105" t="s">
        <v>188</v>
      </c>
      <c r="F82" s="106">
        <f t="shared" si="1"/>
        <v>77</v>
      </c>
      <c r="G82" s="106">
        <f t="shared" ref="G82:J82" si="78">G81 +4</f>
        <v>304</v>
      </c>
      <c r="H82" s="106">
        <f t="shared" si="78"/>
        <v>308</v>
      </c>
      <c r="I82" s="106">
        <f t="shared" si="78"/>
        <v>312</v>
      </c>
      <c r="J82" s="106">
        <f t="shared" si="78"/>
        <v>316</v>
      </c>
      <c r="K82" s="166">
        <f t="shared" si="0"/>
        <v>948</v>
      </c>
    </row>
    <row r="83" spans="1:11" ht="16.5" customHeight="1">
      <c r="A83" s="105">
        <v>82</v>
      </c>
      <c r="B83" s="105" t="s">
        <v>182</v>
      </c>
      <c r="C83" s="105" t="s">
        <v>188</v>
      </c>
      <c r="F83" s="106">
        <f t="shared" si="1"/>
        <v>78</v>
      </c>
      <c r="G83" s="106">
        <f t="shared" ref="G83:J83" si="79">G82 +4</f>
        <v>308</v>
      </c>
      <c r="H83" s="106">
        <f t="shared" si="79"/>
        <v>312</v>
      </c>
      <c r="I83" s="106">
        <f t="shared" si="79"/>
        <v>316</v>
      </c>
      <c r="J83" s="106">
        <f t="shared" si="79"/>
        <v>320</v>
      </c>
      <c r="K83" s="166">
        <f t="shared" si="0"/>
        <v>960</v>
      </c>
    </row>
    <row r="84" spans="1:11" ht="16.5" customHeight="1">
      <c r="A84" s="105">
        <v>83</v>
      </c>
      <c r="B84" s="105" t="s">
        <v>182</v>
      </c>
      <c r="C84" s="105" t="s">
        <v>188</v>
      </c>
      <c r="F84" s="106">
        <f t="shared" si="1"/>
        <v>79</v>
      </c>
      <c r="G84" s="106">
        <f t="shared" ref="G84:J84" si="80">G83 +4</f>
        <v>312</v>
      </c>
      <c r="H84" s="106">
        <f t="shared" si="80"/>
        <v>316</v>
      </c>
      <c r="I84" s="106">
        <f t="shared" si="80"/>
        <v>320</v>
      </c>
      <c r="J84" s="106">
        <f t="shared" si="80"/>
        <v>324</v>
      </c>
      <c r="K84" s="166">
        <f t="shared" si="0"/>
        <v>972</v>
      </c>
    </row>
    <row r="85" spans="1:11" ht="16.5" customHeight="1">
      <c r="A85" s="105">
        <v>84</v>
      </c>
      <c r="B85" s="105" t="s">
        <v>182</v>
      </c>
      <c r="C85" s="105" t="s">
        <v>188</v>
      </c>
      <c r="F85" s="106">
        <f t="shared" si="1"/>
        <v>80</v>
      </c>
      <c r="G85" s="106">
        <f t="shared" ref="G85:J85" si="81">G84 +4</f>
        <v>316</v>
      </c>
      <c r="H85" s="106">
        <f t="shared" si="81"/>
        <v>320</v>
      </c>
      <c r="I85" s="106">
        <f t="shared" si="81"/>
        <v>324</v>
      </c>
      <c r="J85" s="106">
        <f t="shared" si="81"/>
        <v>328</v>
      </c>
      <c r="K85" s="166">
        <f t="shared" si="0"/>
        <v>984</v>
      </c>
    </row>
    <row r="86" spans="1:11" ht="16.5" customHeight="1">
      <c r="A86" s="105">
        <v>85</v>
      </c>
      <c r="B86" s="105" t="s">
        <v>183</v>
      </c>
      <c r="C86" s="105" t="s">
        <v>189</v>
      </c>
      <c r="F86" s="106">
        <f t="shared" si="1"/>
        <v>81</v>
      </c>
      <c r="G86" s="106">
        <f t="shared" ref="G86:J86" si="82">G85 +4</f>
        <v>320</v>
      </c>
      <c r="H86" s="106">
        <f t="shared" si="82"/>
        <v>324</v>
      </c>
      <c r="I86" s="106">
        <f t="shared" si="82"/>
        <v>328</v>
      </c>
      <c r="J86" s="106">
        <f t="shared" si="82"/>
        <v>332</v>
      </c>
      <c r="K86" s="166">
        <f t="shared" si="0"/>
        <v>996</v>
      </c>
    </row>
    <row r="87" spans="1:11" ht="16.5" customHeight="1">
      <c r="A87" s="105">
        <v>86</v>
      </c>
      <c r="B87" s="105" t="s">
        <v>183</v>
      </c>
      <c r="C87" s="105" t="s">
        <v>189</v>
      </c>
      <c r="F87" s="106">
        <f t="shared" si="1"/>
        <v>82</v>
      </c>
      <c r="G87" s="106">
        <f t="shared" ref="G87:J87" si="83">G86 +4</f>
        <v>324</v>
      </c>
      <c r="H87" s="106">
        <f t="shared" si="83"/>
        <v>328</v>
      </c>
      <c r="I87" s="106">
        <f t="shared" si="83"/>
        <v>332</v>
      </c>
      <c r="J87" s="106">
        <f t="shared" si="83"/>
        <v>336</v>
      </c>
      <c r="K87" s="166">
        <f t="shared" si="0"/>
        <v>1008</v>
      </c>
    </row>
    <row r="88" spans="1:11" ht="16.5" customHeight="1">
      <c r="A88" s="105">
        <v>87</v>
      </c>
      <c r="B88" s="105" t="s">
        <v>183</v>
      </c>
      <c r="C88" s="105" t="s">
        <v>189</v>
      </c>
      <c r="F88" s="106">
        <f t="shared" si="1"/>
        <v>83</v>
      </c>
      <c r="G88" s="106">
        <f t="shared" ref="G88:J88" si="84">G87 +4</f>
        <v>328</v>
      </c>
      <c r="H88" s="106">
        <f t="shared" si="84"/>
        <v>332</v>
      </c>
      <c r="I88" s="106">
        <f t="shared" si="84"/>
        <v>336</v>
      </c>
      <c r="J88" s="106">
        <f t="shared" si="84"/>
        <v>340</v>
      </c>
      <c r="K88" s="166">
        <f t="shared" si="0"/>
        <v>1020</v>
      </c>
    </row>
    <row r="89" spans="1:11" ht="16.5" customHeight="1">
      <c r="A89" s="105">
        <v>88</v>
      </c>
      <c r="B89" s="105" t="s">
        <v>183</v>
      </c>
      <c r="C89" s="105" t="s">
        <v>189</v>
      </c>
      <c r="F89" s="106">
        <f t="shared" si="1"/>
        <v>84</v>
      </c>
      <c r="G89" s="106">
        <f t="shared" ref="G89:J89" si="85">G88 +4</f>
        <v>332</v>
      </c>
      <c r="H89" s="106">
        <f t="shared" si="85"/>
        <v>336</v>
      </c>
      <c r="I89" s="106">
        <f t="shared" si="85"/>
        <v>340</v>
      </c>
      <c r="J89" s="106">
        <f t="shared" si="85"/>
        <v>344</v>
      </c>
      <c r="K89" s="166">
        <f t="shared" si="0"/>
        <v>1032</v>
      </c>
    </row>
    <row r="90" spans="1:11" ht="16.5" customHeight="1">
      <c r="A90" s="105">
        <v>89</v>
      </c>
      <c r="B90" s="105" t="s">
        <v>183</v>
      </c>
      <c r="C90" s="105" t="s">
        <v>189</v>
      </c>
      <c r="F90" s="106">
        <f t="shared" si="1"/>
        <v>85</v>
      </c>
      <c r="G90" s="106">
        <f t="shared" ref="G90:J90" si="86">G89 +4</f>
        <v>336</v>
      </c>
      <c r="H90" s="106">
        <f t="shared" si="86"/>
        <v>340</v>
      </c>
      <c r="I90" s="106">
        <f t="shared" si="86"/>
        <v>344</v>
      </c>
      <c r="J90" s="106">
        <f t="shared" si="86"/>
        <v>348</v>
      </c>
      <c r="K90" s="166">
        <f t="shared" si="0"/>
        <v>1044</v>
      </c>
    </row>
    <row r="91" spans="1:11" ht="16.5" customHeight="1">
      <c r="A91" s="105">
        <v>90</v>
      </c>
      <c r="B91" s="105" t="s">
        <v>185</v>
      </c>
      <c r="C91" s="105" t="s">
        <v>190</v>
      </c>
      <c r="F91" s="106">
        <f t="shared" si="1"/>
        <v>86</v>
      </c>
      <c r="G91" s="106">
        <f t="shared" ref="G91:J91" si="87">G90 +4</f>
        <v>340</v>
      </c>
      <c r="H91" s="106">
        <f t="shared" si="87"/>
        <v>344</v>
      </c>
      <c r="I91" s="106">
        <f t="shared" si="87"/>
        <v>348</v>
      </c>
      <c r="J91" s="106">
        <f t="shared" si="87"/>
        <v>352</v>
      </c>
      <c r="K91" s="166">
        <f t="shared" si="0"/>
        <v>1056</v>
      </c>
    </row>
    <row r="92" spans="1:11" ht="16.5" customHeight="1">
      <c r="A92" s="105">
        <v>91</v>
      </c>
      <c r="B92" s="105" t="s">
        <v>185</v>
      </c>
      <c r="C92" s="105" t="s">
        <v>190</v>
      </c>
      <c r="F92" s="106">
        <f t="shared" si="1"/>
        <v>87</v>
      </c>
      <c r="G92" s="106">
        <f t="shared" ref="G92:J92" si="88">G91 +4</f>
        <v>344</v>
      </c>
      <c r="H92" s="106">
        <f t="shared" si="88"/>
        <v>348</v>
      </c>
      <c r="I92" s="106">
        <f t="shared" si="88"/>
        <v>352</v>
      </c>
      <c r="J92" s="106">
        <f t="shared" si="88"/>
        <v>356</v>
      </c>
      <c r="K92" s="166">
        <f t="shared" si="0"/>
        <v>1068</v>
      </c>
    </row>
    <row r="93" spans="1:11" ht="16.5" customHeight="1">
      <c r="A93" s="105">
        <v>92</v>
      </c>
      <c r="B93" s="105" t="s">
        <v>185</v>
      </c>
      <c r="C93" s="105" t="s">
        <v>190</v>
      </c>
      <c r="F93" s="106">
        <f t="shared" si="1"/>
        <v>88</v>
      </c>
      <c r="G93" s="106">
        <f t="shared" ref="G93:J93" si="89">G92 +4</f>
        <v>348</v>
      </c>
      <c r="H93" s="106">
        <f t="shared" si="89"/>
        <v>352</v>
      </c>
      <c r="I93" s="106">
        <f t="shared" si="89"/>
        <v>356</v>
      </c>
      <c r="J93" s="106">
        <f t="shared" si="89"/>
        <v>360</v>
      </c>
      <c r="K93" s="166">
        <f t="shared" si="0"/>
        <v>1080</v>
      </c>
    </row>
    <row r="94" spans="1:11" ht="16.5" customHeight="1">
      <c r="A94" s="105">
        <v>93</v>
      </c>
      <c r="B94" s="105" t="s">
        <v>185</v>
      </c>
      <c r="C94" s="105" t="s">
        <v>190</v>
      </c>
      <c r="F94" s="106">
        <f t="shared" si="1"/>
        <v>89</v>
      </c>
      <c r="G94" s="106">
        <f t="shared" ref="G94:J94" si="90">G93 +4</f>
        <v>352</v>
      </c>
      <c r="H94" s="106">
        <f t="shared" si="90"/>
        <v>356</v>
      </c>
      <c r="I94" s="106">
        <f t="shared" si="90"/>
        <v>360</v>
      </c>
      <c r="J94" s="106">
        <f t="shared" si="90"/>
        <v>364</v>
      </c>
      <c r="K94" s="166">
        <f t="shared" si="0"/>
        <v>1092</v>
      </c>
    </row>
    <row r="95" spans="1:11" ht="16.5" customHeight="1">
      <c r="A95" s="105">
        <v>94</v>
      </c>
      <c r="B95" s="105" t="s">
        <v>185</v>
      </c>
      <c r="C95" s="105" t="s">
        <v>190</v>
      </c>
      <c r="F95" s="106">
        <f t="shared" si="1"/>
        <v>90</v>
      </c>
      <c r="G95" s="106">
        <f t="shared" ref="G95:J95" si="91">G94 +4</f>
        <v>356</v>
      </c>
      <c r="H95" s="106">
        <f t="shared" si="91"/>
        <v>360</v>
      </c>
      <c r="I95" s="106">
        <f t="shared" si="91"/>
        <v>364</v>
      </c>
      <c r="J95" s="106">
        <f t="shared" si="91"/>
        <v>368</v>
      </c>
      <c r="K95" s="166">
        <f t="shared" si="0"/>
        <v>1104</v>
      </c>
    </row>
    <row r="96" spans="1:11" ht="16.5" customHeight="1">
      <c r="A96" s="105">
        <v>95</v>
      </c>
      <c r="B96" s="105" t="s">
        <v>187</v>
      </c>
      <c r="C96" s="105" t="s">
        <v>191</v>
      </c>
      <c r="F96" s="106">
        <f t="shared" si="1"/>
        <v>91</v>
      </c>
      <c r="G96" s="106">
        <f t="shared" ref="G96:J96" si="92">G95 +4</f>
        <v>360</v>
      </c>
      <c r="H96" s="106">
        <f t="shared" si="92"/>
        <v>364</v>
      </c>
      <c r="I96" s="106">
        <f t="shared" si="92"/>
        <v>368</v>
      </c>
      <c r="J96" s="106">
        <f t="shared" si="92"/>
        <v>372</v>
      </c>
      <c r="K96" s="166">
        <f t="shared" si="0"/>
        <v>1116</v>
      </c>
    </row>
    <row r="97" spans="1:11" ht="16.5" customHeight="1">
      <c r="A97" s="105">
        <v>96</v>
      </c>
      <c r="B97" s="105" t="s">
        <v>187</v>
      </c>
      <c r="C97" s="105" t="s">
        <v>191</v>
      </c>
      <c r="F97" s="106">
        <f t="shared" si="1"/>
        <v>92</v>
      </c>
      <c r="G97" s="106">
        <f t="shared" ref="G97:J97" si="93">G96 +4</f>
        <v>364</v>
      </c>
      <c r="H97" s="106">
        <f t="shared" si="93"/>
        <v>368</v>
      </c>
      <c r="I97" s="106">
        <f t="shared" si="93"/>
        <v>372</v>
      </c>
      <c r="J97" s="106">
        <f t="shared" si="93"/>
        <v>376</v>
      </c>
      <c r="K97" s="166">
        <f t="shared" si="0"/>
        <v>1128</v>
      </c>
    </row>
    <row r="98" spans="1:11" ht="16.5" customHeight="1">
      <c r="A98" s="105">
        <v>97</v>
      </c>
      <c r="B98" s="105" t="s">
        <v>187</v>
      </c>
      <c r="C98" s="105" t="s">
        <v>191</v>
      </c>
      <c r="F98" s="106">
        <f t="shared" si="1"/>
        <v>93</v>
      </c>
      <c r="G98" s="106">
        <f t="shared" ref="G98:J98" si="94">G97 +4</f>
        <v>368</v>
      </c>
      <c r="H98" s="106">
        <f t="shared" si="94"/>
        <v>372</v>
      </c>
      <c r="I98" s="106">
        <f t="shared" si="94"/>
        <v>376</v>
      </c>
      <c r="J98" s="106">
        <f t="shared" si="94"/>
        <v>380</v>
      </c>
      <c r="K98" s="166">
        <f t="shared" si="0"/>
        <v>1140</v>
      </c>
    </row>
    <row r="99" spans="1:11" ht="16.5" customHeight="1">
      <c r="A99" s="105">
        <v>98</v>
      </c>
      <c r="B99" s="105" t="s">
        <v>187</v>
      </c>
      <c r="C99" s="105" t="s">
        <v>191</v>
      </c>
      <c r="F99" s="106">
        <f t="shared" si="1"/>
        <v>94</v>
      </c>
      <c r="G99" s="106">
        <f t="shared" ref="G99:J99" si="95">G98 +4</f>
        <v>372</v>
      </c>
      <c r="H99" s="106">
        <f t="shared" si="95"/>
        <v>376</v>
      </c>
      <c r="I99" s="106">
        <f t="shared" si="95"/>
        <v>380</v>
      </c>
      <c r="J99" s="106">
        <f t="shared" si="95"/>
        <v>384</v>
      </c>
      <c r="K99" s="166">
        <f t="shared" si="0"/>
        <v>1152</v>
      </c>
    </row>
    <row r="100" spans="1:11" ht="16.5" customHeight="1">
      <c r="A100" s="105">
        <v>99</v>
      </c>
      <c r="B100" s="105" t="s">
        <v>187</v>
      </c>
      <c r="C100" s="105" t="s">
        <v>191</v>
      </c>
      <c r="F100" s="106">
        <f t="shared" si="1"/>
        <v>95</v>
      </c>
      <c r="G100" s="106">
        <f t="shared" ref="G100:J100" si="96">G99 +4</f>
        <v>376</v>
      </c>
      <c r="H100" s="106">
        <f t="shared" si="96"/>
        <v>380</v>
      </c>
      <c r="I100" s="106">
        <f t="shared" si="96"/>
        <v>384</v>
      </c>
      <c r="J100" s="106">
        <f t="shared" si="96"/>
        <v>388</v>
      </c>
      <c r="K100" s="166">
        <f t="shared" si="0"/>
        <v>1164</v>
      </c>
    </row>
    <row r="101" spans="1:11" ht="16.5" customHeight="1">
      <c r="A101" s="105">
        <v>100</v>
      </c>
      <c r="B101" s="105" t="s">
        <v>188</v>
      </c>
      <c r="C101" s="105" t="s">
        <v>192</v>
      </c>
      <c r="F101" s="106">
        <f t="shared" si="1"/>
        <v>96</v>
      </c>
      <c r="G101" s="106">
        <f t="shared" ref="G101:J101" si="97">G100 +4</f>
        <v>380</v>
      </c>
      <c r="H101" s="106">
        <f t="shared" si="97"/>
        <v>384</v>
      </c>
      <c r="I101" s="106">
        <f t="shared" si="97"/>
        <v>388</v>
      </c>
      <c r="J101" s="106">
        <f t="shared" si="97"/>
        <v>392</v>
      </c>
      <c r="K101" s="166">
        <f t="shared" si="0"/>
        <v>1176</v>
      </c>
    </row>
    <row r="102" spans="1:11" ht="16.5" customHeight="1">
      <c r="A102" s="106"/>
      <c r="F102" s="106">
        <f t="shared" si="1"/>
        <v>97</v>
      </c>
      <c r="G102" s="106">
        <f t="shared" ref="G102:J102" si="98">G101 +4</f>
        <v>384</v>
      </c>
      <c r="H102" s="106">
        <f t="shared" si="98"/>
        <v>388</v>
      </c>
      <c r="I102" s="106">
        <f t="shared" si="98"/>
        <v>392</v>
      </c>
      <c r="J102" s="106">
        <f t="shared" si="98"/>
        <v>396</v>
      </c>
      <c r="K102" s="166">
        <f t="shared" si="0"/>
        <v>1188</v>
      </c>
    </row>
    <row r="103" spans="1:11" ht="16.5" customHeight="1">
      <c r="A103" s="106"/>
      <c r="F103" s="106">
        <f t="shared" si="1"/>
        <v>98</v>
      </c>
      <c r="G103" s="106">
        <f t="shared" ref="G103:J103" si="99">G102 +4</f>
        <v>388</v>
      </c>
      <c r="H103" s="106">
        <f t="shared" si="99"/>
        <v>392</v>
      </c>
      <c r="I103" s="106">
        <f t="shared" si="99"/>
        <v>396</v>
      </c>
      <c r="J103" s="106">
        <f t="shared" si="99"/>
        <v>400</v>
      </c>
      <c r="K103" s="166">
        <f t="shared" si="0"/>
        <v>1200</v>
      </c>
    </row>
    <row r="104" spans="1:11" ht="16.5" customHeight="1">
      <c r="A104" s="106"/>
      <c r="F104" s="106">
        <f t="shared" si="1"/>
        <v>99</v>
      </c>
      <c r="G104" s="106">
        <f t="shared" ref="G104:J104" si="100">G103 +4</f>
        <v>392</v>
      </c>
      <c r="H104" s="106">
        <f t="shared" si="100"/>
        <v>396</v>
      </c>
      <c r="I104" s="106">
        <f t="shared" si="100"/>
        <v>400</v>
      </c>
      <c r="J104" s="106">
        <f t="shared" si="100"/>
        <v>404</v>
      </c>
      <c r="K104" s="166">
        <f t="shared" si="0"/>
        <v>1212</v>
      </c>
    </row>
    <row r="105" spans="1:11" ht="16.5" customHeight="1">
      <c r="A105" s="106"/>
      <c r="F105" s="106">
        <f t="shared" si="1"/>
        <v>100</v>
      </c>
      <c r="G105" s="106">
        <f t="shared" ref="G105:J105" si="101">G104 +4</f>
        <v>396</v>
      </c>
      <c r="H105" s="106">
        <f t="shared" si="101"/>
        <v>400</v>
      </c>
      <c r="I105" s="106">
        <f t="shared" si="101"/>
        <v>404</v>
      </c>
      <c r="J105" s="106">
        <f t="shared" si="101"/>
        <v>408</v>
      </c>
      <c r="K105" s="166">
        <f t="shared" si="0"/>
        <v>1224</v>
      </c>
    </row>
    <row r="106" spans="1:11" ht="16.5" customHeight="1">
      <c r="A106" s="106"/>
    </row>
    <row r="107" spans="1:11" ht="16.5" customHeight="1">
      <c r="A107" s="106"/>
    </row>
    <row r="108" spans="1:11" ht="16.5" customHeight="1">
      <c r="A108" s="106"/>
    </row>
    <row r="109" spans="1:11" ht="16.5" customHeight="1">
      <c r="A109" s="106"/>
    </row>
    <row r="110" spans="1:11" ht="16.5" customHeight="1">
      <c r="A110" s="106"/>
    </row>
    <row r="111" spans="1:11" ht="16.5" customHeight="1">
      <c r="A111" s="106"/>
    </row>
    <row r="112" spans="1:11" ht="16.5" customHeight="1">
      <c r="A112" s="106"/>
    </row>
    <row r="113" spans="1:1" ht="16.5" customHeight="1">
      <c r="A113" s="106"/>
    </row>
    <row r="114" spans="1:1" ht="16.5" customHeight="1">
      <c r="A114" s="106"/>
    </row>
    <row r="115" spans="1:1" ht="16.5" customHeight="1">
      <c r="A115" s="106"/>
    </row>
    <row r="116" spans="1:1" ht="16.5" customHeight="1">
      <c r="A116" s="106"/>
    </row>
    <row r="117" spans="1:1" ht="16.5" customHeight="1">
      <c r="A117" s="106"/>
    </row>
    <row r="118" spans="1:1" ht="16.5" customHeight="1">
      <c r="A118" s="106"/>
    </row>
    <row r="119" spans="1:1" ht="16.5" customHeight="1">
      <c r="A119" s="106"/>
    </row>
    <row r="120" spans="1:1" ht="16.5" customHeight="1">
      <c r="A120" s="106"/>
    </row>
    <row r="121" spans="1:1" ht="16.5" customHeight="1">
      <c r="A121" s="106"/>
    </row>
    <row r="122" spans="1:1" ht="16.5" customHeight="1">
      <c r="A122" s="106"/>
    </row>
    <row r="123" spans="1:1" ht="16.5" customHeight="1">
      <c r="A123" s="106"/>
    </row>
    <row r="124" spans="1:1" ht="16.5" customHeight="1">
      <c r="A124" s="106"/>
    </row>
    <row r="125" spans="1:1" ht="16.5" customHeight="1">
      <c r="A125" s="106"/>
    </row>
    <row r="126" spans="1:1" ht="16.5" customHeight="1">
      <c r="A126" s="106"/>
    </row>
    <row r="127" spans="1:1" ht="16.5" customHeight="1">
      <c r="A127" s="106"/>
    </row>
    <row r="128" spans="1:1" ht="16.5" customHeight="1">
      <c r="A128" s="106"/>
    </row>
    <row r="129" spans="1:1" ht="16.5" customHeight="1">
      <c r="A129" s="106"/>
    </row>
    <row r="130" spans="1:1" ht="16.5" customHeight="1">
      <c r="A130" s="106"/>
    </row>
    <row r="131" spans="1:1" ht="16.5" customHeight="1">
      <c r="A131" s="106"/>
    </row>
    <row r="132" spans="1:1" ht="16.5" customHeight="1">
      <c r="A132" s="106"/>
    </row>
    <row r="133" spans="1:1" ht="16.5" customHeight="1">
      <c r="A133" s="106"/>
    </row>
    <row r="134" spans="1:1" ht="16.5" customHeight="1">
      <c r="A134" s="106"/>
    </row>
    <row r="135" spans="1:1" ht="16.5" customHeight="1">
      <c r="A135" s="106"/>
    </row>
    <row r="136" spans="1:1" ht="16.5" customHeight="1">
      <c r="A136" s="106"/>
    </row>
    <row r="137" spans="1:1" ht="16.5" customHeight="1">
      <c r="A137" s="106"/>
    </row>
    <row r="138" spans="1:1" ht="16.5" customHeight="1">
      <c r="A138" s="106"/>
    </row>
    <row r="139" spans="1:1" ht="16.5" customHeight="1">
      <c r="A139" s="106"/>
    </row>
    <row r="140" spans="1:1" ht="16.5" customHeight="1">
      <c r="A140" s="106"/>
    </row>
    <row r="141" spans="1:1" ht="16.5" customHeight="1">
      <c r="A141" s="106"/>
    </row>
    <row r="142" spans="1:1" ht="16.5" customHeight="1">
      <c r="A142" s="106"/>
    </row>
    <row r="143" spans="1:1" ht="16.5" customHeight="1">
      <c r="A143" s="106"/>
    </row>
    <row r="144" spans="1:1" ht="16.5" customHeight="1">
      <c r="A144" s="106"/>
    </row>
    <row r="145" spans="1:1" ht="16.5" customHeight="1">
      <c r="A145" s="106"/>
    </row>
    <row r="146" spans="1:1" ht="16.5" customHeight="1">
      <c r="A146" s="106"/>
    </row>
    <row r="147" spans="1:1" ht="16.5" customHeight="1">
      <c r="A147" s="106"/>
    </row>
    <row r="148" spans="1:1" ht="16.5" customHeight="1">
      <c r="A148" s="106"/>
    </row>
    <row r="149" spans="1:1" ht="16.5" customHeight="1">
      <c r="A149" s="106"/>
    </row>
    <row r="150" spans="1:1" ht="16.5" customHeight="1">
      <c r="A150" s="106"/>
    </row>
    <row r="151" spans="1:1" ht="16.5" customHeight="1">
      <c r="A151" s="106"/>
    </row>
    <row r="152" spans="1:1" ht="16.5" customHeight="1">
      <c r="A152" s="106"/>
    </row>
    <row r="153" spans="1:1" ht="16.5" customHeight="1">
      <c r="A153" s="106"/>
    </row>
    <row r="154" spans="1:1" ht="16.5" customHeight="1">
      <c r="A154" s="106"/>
    </row>
    <row r="155" spans="1:1" ht="16.5" customHeight="1">
      <c r="A155" s="106"/>
    </row>
    <row r="156" spans="1:1" ht="16.5" customHeight="1">
      <c r="A156" s="106"/>
    </row>
    <row r="157" spans="1:1" ht="16.5" customHeight="1">
      <c r="A157" s="106"/>
    </row>
    <row r="158" spans="1:1" ht="16.5" customHeight="1">
      <c r="A158" s="106"/>
    </row>
    <row r="159" spans="1:1" ht="16.5" customHeight="1">
      <c r="A159" s="106"/>
    </row>
    <row r="160" spans="1:1" ht="16.5" customHeight="1">
      <c r="A160" s="106"/>
    </row>
    <row r="161" spans="1:1" ht="16.5" customHeight="1">
      <c r="A161" s="106"/>
    </row>
    <row r="162" spans="1:1" ht="16.5" customHeight="1">
      <c r="A162" s="106"/>
    </row>
    <row r="163" spans="1:1" ht="16.5" customHeight="1">
      <c r="A163" s="106"/>
    </row>
    <row r="164" spans="1:1" ht="16.5" customHeight="1">
      <c r="A164" s="106"/>
    </row>
    <row r="165" spans="1:1" ht="16.5" customHeight="1">
      <c r="A165" s="106"/>
    </row>
    <row r="166" spans="1:1" ht="16.5" customHeight="1">
      <c r="A166" s="106"/>
    </row>
    <row r="167" spans="1:1" ht="16.5" customHeight="1">
      <c r="A167" s="106"/>
    </row>
    <row r="168" spans="1:1" ht="16.5" customHeight="1">
      <c r="A168" s="106"/>
    </row>
    <row r="169" spans="1:1" ht="16.5" customHeight="1">
      <c r="A169" s="106"/>
    </row>
    <row r="170" spans="1:1" ht="16.5" customHeight="1">
      <c r="A170" s="106"/>
    </row>
    <row r="171" spans="1:1" ht="16.5" customHeight="1">
      <c r="A171" s="106"/>
    </row>
    <row r="172" spans="1:1" ht="16.5" customHeight="1">
      <c r="A172" s="106"/>
    </row>
    <row r="173" spans="1:1" ht="16.5" customHeight="1">
      <c r="A173" s="106"/>
    </row>
    <row r="174" spans="1:1" ht="16.5" customHeight="1">
      <c r="A174" s="106"/>
    </row>
    <row r="175" spans="1:1" ht="16.5" customHeight="1">
      <c r="A175" s="106"/>
    </row>
    <row r="176" spans="1:1" ht="16.5" customHeight="1">
      <c r="A176" s="106"/>
    </row>
    <row r="177" spans="1:1" ht="16.5" customHeight="1">
      <c r="A177" s="106"/>
    </row>
    <row r="178" spans="1:1" ht="16.5" customHeight="1">
      <c r="A178" s="106"/>
    </row>
    <row r="179" spans="1:1" ht="16.5" customHeight="1">
      <c r="A179" s="106"/>
    </row>
    <row r="180" spans="1:1" ht="16.5" customHeight="1">
      <c r="A180" s="106"/>
    </row>
    <row r="181" spans="1:1" ht="16.5" customHeight="1">
      <c r="A181" s="106"/>
    </row>
    <row r="182" spans="1:1" ht="16.5" customHeight="1">
      <c r="A182" s="106"/>
    </row>
    <row r="183" spans="1:1" ht="16.5" customHeight="1">
      <c r="A183" s="106"/>
    </row>
    <row r="184" spans="1:1" ht="16.5" customHeight="1">
      <c r="A184" s="106"/>
    </row>
    <row r="185" spans="1:1" ht="16.5" customHeight="1">
      <c r="A185" s="106"/>
    </row>
    <row r="186" spans="1:1" ht="16.5" customHeight="1">
      <c r="A186" s="106"/>
    </row>
    <row r="187" spans="1:1" ht="16.5" customHeight="1">
      <c r="A187" s="106"/>
    </row>
    <row r="188" spans="1:1" ht="16.5" customHeight="1">
      <c r="A188" s="106"/>
    </row>
    <row r="189" spans="1:1" ht="16.5" customHeight="1">
      <c r="A189" s="106"/>
    </row>
    <row r="190" spans="1:1" ht="16.5" customHeight="1">
      <c r="A190" s="106"/>
    </row>
    <row r="191" spans="1:1" ht="16.5" customHeight="1">
      <c r="A191" s="106"/>
    </row>
    <row r="192" spans="1:1" ht="16.5" customHeight="1">
      <c r="A192" s="106"/>
    </row>
    <row r="193" spans="1:1" ht="16.5" customHeight="1">
      <c r="A193" s="106"/>
    </row>
    <row r="194" spans="1:1" ht="16.5" customHeight="1">
      <c r="A194" s="106"/>
    </row>
    <row r="195" spans="1:1" ht="16.5" customHeight="1">
      <c r="A195" s="106"/>
    </row>
    <row r="196" spans="1:1" ht="16.5" customHeight="1">
      <c r="A196" s="106"/>
    </row>
    <row r="197" spans="1:1" ht="16.5" customHeight="1">
      <c r="A197" s="106"/>
    </row>
    <row r="198" spans="1:1" ht="16.5" customHeight="1">
      <c r="A198" s="106"/>
    </row>
    <row r="199" spans="1:1" ht="16.5" customHeight="1">
      <c r="A199" s="106"/>
    </row>
    <row r="200" spans="1:1" ht="16.5" customHeight="1">
      <c r="A200" s="106"/>
    </row>
    <row r="201" spans="1:1" ht="16.5" customHeight="1">
      <c r="A201" s="106"/>
    </row>
    <row r="202" spans="1:1" ht="16.5" customHeight="1">
      <c r="A202" s="106"/>
    </row>
    <row r="203" spans="1:1" ht="16.5" customHeight="1">
      <c r="A203" s="106"/>
    </row>
    <row r="204" spans="1:1" ht="16.5" customHeight="1">
      <c r="A204" s="106"/>
    </row>
    <row r="205" spans="1:1" ht="16.5" customHeight="1">
      <c r="A205" s="106"/>
    </row>
    <row r="206" spans="1:1" ht="16.5" customHeight="1">
      <c r="A206" s="106"/>
    </row>
    <row r="207" spans="1:1" ht="16.5" customHeight="1">
      <c r="A207" s="106"/>
    </row>
    <row r="208" spans="1:1" ht="16.5" customHeight="1">
      <c r="A208" s="106"/>
    </row>
    <row r="209" spans="1:1" ht="16.5" customHeight="1">
      <c r="A209" s="106"/>
    </row>
    <row r="210" spans="1:1" ht="16.5" customHeight="1">
      <c r="A210" s="106"/>
    </row>
    <row r="211" spans="1:1" ht="16.5" customHeight="1">
      <c r="A211" s="106"/>
    </row>
    <row r="212" spans="1:1" ht="16.5" customHeight="1">
      <c r="A212" s="106"/>
    </row>
    <row r="213" spans="1:1" ht="16.5" customHeight="1">
      <c r="A213" s="106"/>
    </row>
    <row r="214" spans="1:1" ht="16.5" customHeight="1">
      <c r="A214" s="106"/>
    </row>
    <row r="215" spans="1:1" ht="16.5" customHeight="1">
      <c r="A215" s="106"/>
    </row>
    <row r="216" spans="1:1" ht="16.5" customHeight="1">
      <c r="A216" s="106"/>
    </row>
    <row r="217" spans="1:1" ht="16.5" customHeight="1">
      <c r="A217" s="106"/>
    </row>
    <row r="218" spans="1:1" ht="16.5" customHeight="1">
      <c r="A218" s="106"/>
    </row>
    <row r="219" spans="1:1" ht="16.5" customHeight="1">
      <c r="A219" s="106"/>
    </row>
    <row r="220" spans="1:1" ht="16.5" customHeight="1">
      <c r="A220" s="106"/>
    </row>
    <row r="221" spans="1:1" ht="16.5" customHeight="1">
      <c r="A221" s="106"/>
    </row>
    <row r="222" spans="1:1" ht="16.5" customHeight="1">
      <c r="A222" s="106"/>
    </row>
    <row r="223" spans="1:1" ht="16.5" customHeight="1">
      <c r="A223" s="106"/>
    </row>
    <row r="224" spans="1:1" ht="16.5" customHeight="1">
      <c r="A224" s="106"/>
    </row>
    <row r="225" spans="1:1" ht="16.5" customHeight="1">
      <c r="A225" s="106"/>
    </row>
    <row r="226" spans="1:1" ht="16.5" customHeight="1">
      <c r="A226" s="106"/>
    </row>
    <row r="227" spans="1:1" ht="16.5" customHeight="1">
      <c r="A227" s="106"/>
    </row>
    <row r="228" spans="1:1" ht="16.5" customHeight="1">
      <c r="A228" s="106"/>
    </row>
    <row r="229" spans="1:1" ht="16.5" customHeight="1">
      <c r="A229" s="106"/>
    </row>
    <row r="230" spans="1:1" ht="16.5" customHeight="1">
      <c r="A230" s="106"/>
    </row>
    <row r="231" spans="1:1" ht="16.5" customHeight="1">
      <c r="A231" s="106"/>
    </row>
    <row r="232" spans="1:1" ht="16.5" customHeight="1">
      <c r="A232" s="106"/>
    </row>
    <row r="233" spans="1:1" ht="16.5" customHeight="1">
      <c r="A233" s="106"/>
    </row>
    <row r="234" spans="1:1" ht="16.5" customHeight="1">
      <c r="A234" s="106"/>
    </row>
    <row r="235" spans="1:1" ht="16.5" customHeight="1">
      <c r="A235" s="106"/>
    </row>
    <row r="236" spans="1:1" ht="16.5" customHeight="1">
      <c r="A236" s="106"/>
    </row>
    <row r="237" spans="1:1" ht="16.5" customHeight="1">
      <c r="A237" s="106"/>
    </row>
    <row r="238" spans="1:1" ht="16.5" customHeight="1">
      <c r="A238" s="106"/>
    </row>
    <row r="239" spans="1:1" ht="16.5" customHeight="1">
      <c r="A239" s="106"/>
    </row>
    <row r="240" spans="1:1" ht="16.5" customHeight="1">
      <c r="A240" s="106"/>
    </row>
    <row r="241" spans="1:1" ht="16.5" customHeight="1">
      <c r="A241" s="106"/>
    </row>
    <row r="242" spans="1:1" ht="16.5" customHeight="1">
      <c r="A242" s="106"/>
    </row>
    <row r="243" spans="1:1" ht="16.5" customHeight="1">
      <c r="A243" s="106"/>
    </row>
    <row r="244" spans="1:1" ht="16.5" customHeight="1">
      <c r="A244" s="106"/>
    </row>
    <row r="245" spans="1:1" ht="16.5" customHeight="1">
      <c r="A245" s="106"/>
    </row>
    <row r="246" spans="1:1" ht="16.5" customHeight="1">
      <c r="A246" s="106"/>
    </row>
    <row r="247" spans="1:1" ht="16.5" customHeight="1">
      <c r="A247" s="106"/>
    </row>
    <row r="248" spans="1:1" ht="16.5" customHeight="1">
      <c r="A248" s="106"/>
    </row>
    <row r="249" spans="1:1" ht="16.5" customHeight="1">
      <c r="A249" s="106"/>
    </row>
    <row r="250" spans="1:1" ht="16.5" customHeight="1">
      <c r="A250" s="106"/>
    </row>
    <row r="251" spans="1:1" ht="16.5" customHeight="1">
      <c r="A251" s="106"/>
    </row>
    <row r="252" spans="1:1" ht="16.5" customHeight="1">
      <c r="A252" s="106"/>
    </row>
    <row r="253" spans="1:1" ht="16.5" customHeight="1">
      <c r="A253" s="106"/>
    </row>
    <row r="254" spans="1:1" ht="16.5" customHeight="1">
      <c r="A254" s="106"/>
    </row>
    <row r="255" spans="1:1" ht="16.5" customHeight="1">
      <c r="A255" s="106"/>
    </row>
    <row r="256" spans="1:1" ht="16.5" customHeight="1">
      <c r="A256" s="106"/>
    </row>
    <row r="257" spans="1:1" ht="16.5" customHeight="1">
      <c r="A257" s="106"/>
    </row>
    <row r="258" spans="1:1" ht="16.5" customHeight="1">
      <c r="A258" s="106"/>
    </row>
    <row r="259" spans="1:1" ht="16.5" customHeight="1">
      <c r="A259" s="106"/>
    </row>
    <row r="260" spans="1:1" ht="16.5" customHeight="1">
      <c r="A260" s="106"/>
    </row>
    <row r="261" spans="1:1" ht="16.5" customHeight="1">
      <c r="A261" s="106"/>
    </row>
    <row r="262" spans="1:1" ht="16.5" customHeight="1">
      <c r="A262" s="106"/>
    </row>
    <row r="263" spans="1:1" ht="16.5" customHeight="1">
      <c r="A263" s="106"/>
    </row>
    <row r="264" spans="1:1" ht="16.5" customHeight="1">
      <c r="A264" s="106"/>
    </row>
    <row r="265" spans="1:1" ht="16.5" customHeight="1">
      <c r="A265" s="106"/>
    </row>
    <row r="266" spans="1:1" ht="16.5" customHeight="1">
      <c r="A266" s="106"/>
    </row>
    <row r="267" spans="1:1" ht="16.5" customHeight="1">
      <c r="A267" s="106"/>
    </row>
    <row r="268" spans="1:1" ht="16.5" customHeight="1">
      <c r="A268" s="106"/>
    </row>
    <row r="269" spans="1:1" ht="16.5" customHeight="1">
      <c r="A269" s="106"/>
    </row>
    <row r="270" spans="1:1" ht="16.5" customHeight="1">
      <c r="A270" s="106"/>
    </row>
    <row r="271" spans="1:1" ht="16.5" customHeight="1">
      <c r="A271" s="106"/>
    </row>
    <row r="272" spans="1:1" ht="16.5" customHeight="1">
      <c r="A272" s="106"/>
    </row>
    <row r="273" spans="1:1" ht="16.5" customHeight="1">
      <c r="A273" s="106"/>
    </row>
    <row r="274" spans="1:1" ht="16.5" customHeight="1">
      <c r="A274" s="106"/>
    </row>
    <row r="275" spans="1:1" ht="16.5" customHeight="1">
      <c r="A275" s="106"/>
    </row>
    <row r="276" spans="1:1" ht="16.5" customHeight="1">
      <c r="A276" s="106"/>
    </row>
    <row r="277" spans="1:1" ht="16.5" customHeight="1">
      <c r="A277" s="106"/>
    </row>
    <row r="278" spans="1:1" ht="16.5" customHeight="1">
      <c r="A278" s="106"/>
    </row>
    <row r="279" spans="1:1" ht="16.5" customHeight="1">
      <c r="A279" s="106"/>
    </row>
    <row r="280" spans="1:1" ht="16.5" customHeight="1">
      <c r="A280" s="106"/>
    </row>
    <row r="281" spans="1:1" ht="16.5" customHeight="1">
      <c r="A281" s="106"/>
    </row>
    <row r="282" spans="1:1" ht="16.5" customHeight="1">
      <c r="A282" s="106"/>
    </row>
    <row r="283" spans="1:1" ht="16.5" customHeight="1">
      <c r="A283" s="106"/>
    </row>
    <row r="284" spans="1:1" ht="16.5" customHeight="1">
      <c r="A284" s="106"/>
    </row>
    <row r="285" spans="1:1" ht="16.5" customHeight="1">
      <c r="A285" s="106"/>
    </row>
    <row r="286" spans="1:1" ht="16.5" customHeight="1">
      <c r="A286" s="106"/>
    </row>
    <row r="287" spans="1:1" ht="16.5" customHeight="1">
      <c r="A287" s="106"/>
    </row>
    <row r="288" spans="1:1" ht="16.5" customHeight="1">
      <c r="A288" s="106"/>
    </row>
    <row r="289" spans="1:1" ht="16.5" customHeight="1">
      <c r="A289" s="106"/>
    </row>
    <row r="290" spans="1:1" ht="16.5" customHeight="1">
      <c r="A290" s="106"/>
    </row>
    <row r="291" spans="1:1" ht="16.5" customHeight="1">
      <c r="A291" s="106"/>
    </row>
    <row r="292" spans="1:1" ht="16.5" customHeight="1">
      <c r="A292" s="106"/>
    </row>
    <row r="293" spans="1:1" ht="16.5" customHeight="1">
      <c r="A293" s="106"/>
    </row>
    <row r="294" spans="1:1" ht="16.5" customHeight="1">
      <c r="A294" s="106"/>
    </row>
    <row r="295" spans="1:1" ht="16.5" customHeight="1">
      <c r="A295" s="106"/>
    </row>
    <row r="296" spans="1:1" ht="16.5" customHeight="1">
      <c r="A296" s="106"/>
    </row>
    <row r="297" spans="1:1" ht="16.5" customHeight="1">
      <c r="A297" s="106"/>
    </row>
    <row r="298" spans="1:1" ht="16.5" customHeight="1">
      <c r="A298" s="106"/>
    </row>
    <row r="299" spans="1:1" ht="16.5" customHeight="1">
      <c r="A299" s="106"/>
    </row>
    <row r="300" spans="1:1" ht="16.5" customHeight="1">
      <c r="A300" s="106"/>
    </row>
    <row r="301" spans="1:1" ht="16.5" customHeight="1">
      <c r="A301" s="106"/>
    </row>
    <row r="302" spans="1:1" ht="16.5" customHeight="1">
      <c r="A302" s="106"/>
    </row>
    <row r="303" spans="1:1" ht="16.5" customHeight="1">
      <c r="A303" s="106"/>
    </row>
    <row r="304" spans="1:1" ht="16.5" customHeight="1">
      <c r="A304" s="106"/>
    </row>
    <row r="305" spans="1:1" ht="16.5" customHeight="1">
      <c r="A305" s="106"/>
    </row>
    <row r="306" spans="1:1" ht="16.5" customHeight="1">
      <c r="A306" s="106"/>
    </row>
    <row r="307" spans="1:1" ht="16.5" customHeight="1">
      <c r="A307" s="106"/>
    </row>
    <row r="308" spans="1:1" ht="16.5" customHeight="1">
      <c r="A308" s="106"/>
    </row>
    <row r="309" spans="1:1" ht="16.5" customHeight="1">
      <c r="A309" s="106"/>
    </row>
    <row r="310" spans="1:1" ht="16.5" customHeight="1">
      <c r="A310" s="106"/>
    </row>
    <row r="311" spans="1:1" ht="16.5" customHeight="1">
      <c r="A311" s="106"/>
    </row>
    <row r="312" spans="1:1" ht="16.5" customHeight="1">
      <c r="A312" s="106"/>
    </row>
    <row r="313" spans="1:1" ht="16.5" customHeight="1">
      <c r="A313" s="106"/>
    </row>
    <row r="314" spans="1:1" ht="16.5" customHeight="1">
      <c r="A314" s="106"/>
    </row>
    <row r="315" spans="1:1" ht="16.5" customHeight="1">
      <c r="A315" s="106"/>
    </row>
    <row r="316" spans="1:1" ht="16.5" customHeight="1">
      <c r="A316" s="106"/>
    </row>
    <row r="317" spans="1:1" ht="16.5" customHeight="1">
      <c r="A317" s="106"/>
    </row>
    <row r="318" spans="1:1" ht="16.5" customHeight="1">
      <c r="A318" s="106"/>
    </row>
    <row r="319" spans="1:1" ht="16.5" customHeight="1">
      <c r="A319" s="106"/>
    </row>
    <row r="320" spans="1:1" ht="16.5" customHeight="1">
      <c r="A320" s="106"/>
    </row>
    <row r="321" spans="1:1" ht="16.5" customHeight="1">
      <c r="A321" s="106"/>
    </row>
    <row r="322" spans="1:1" ht="16.5" customHeight="1">
      <c r="A322" s="106"/>
    </row>
    <row r="323" spans="1:1" ht="16.5" customHeight="1">
      <c r="A323" s="106"/>
    </row>
    <row r="324" spans="1:1" ht="16.5" customHeight="1">
      <c r="A324" s="106"/>
    </row>
    <row r="325" spans="1:1" ht="16.5" customHeight="1">
      <c r="A325" s="106"/>
    </row>
    <row r="326" spans="1:1" ht="16.5" customHeight="1">
      <c r="A326" s="106"/>
    </row>
    <row r="327" spans="1:1" ht="16.5" customHeight="1">
      <c r="A327" s="106"/>
    </row>
    <row r="328" spans="1:1" ht="16.5" customHeight="1">
      <c r="A328" s="106"/>
    </row>
    <row r="329" spans="1:1" ht="16.5" customHeight="1">
      <c r="A329" s="106"/>
    </row>
    <row r="330" spans="1:1" ht="16.5" customHeight="1">
      <c r="A330" s="106"/>
    </row>
    <row r="331" spans="1:1" ht="16.5" customHeight="1">
      <c r="A331" s="106"/>
    </row>
    <row r="332" spans="1:1" ht="16.5" customHeight="1">
      <c r="A332" s="106"/>
    </row>
    <row r="333" spans="1:1" ht="16.5" customHeight="1">
      <c r="A333" s="106"/>
    </row>
    <row r="334" spans="1:1" ht="16.5" customHeight="1">
      <c r="A334" s="106"/>
    </row>
    <row r="335" spans="1:1" ht="16.5" customHeight="1">
      <c r="A335" s="106"/>
    </row>
    <row r="336" spans="1:1" ht="16.5" customHeight="1">
      <c r="A336" s="106"/>
    </row>
    <row r="337" spans="1:1" ht="16.5" customHeight="1">
      <c r="A337" s="106"/>
    </row>
    <row r="338" spans="1:1" ht="16.5" customHeight="1">
      <c r="A338" s="106"/>
    </row>
    <row r="339" spans="1:1" ht="16.5" customHeight="1">
      <c r="A339" s="106"/>
    </row>
    <row r="340" spans="1:1" ht="16.5" customHeight="1">
      <c r="A340" s="106"/>
    </row>
    <row r="341" spans="1:1" ht="16.5" customHeight="1">
      <c r="A341" s="106"/>
    </row>
    <row r="342" spans="1:1" ht="16.5" customHeight="1">
      <c r="A342" s="106"/>
    </row>
    <row r="343" spans="1:1" ht="16.5" customHeight="1">
      <c r="A343" s="106"/>
    </row>
    <row r="344" spans="1:1" ht="16.5" customHeight="1">
      <c r="A344" s="106"/>
    </row>
    <row r="345" spans="1:1" ht="16.5" customHeight="1">
      <c r="A345" s="106"/>
    </row>
    <row r="346" spans="1:1" ht="16.5" customHeight="1">
      <c r="A346" s="106"/>
    </row>
    <row r="347" spans="1:1" ht="16.5" customHeight="1">
      <c r="A347" s="106"/>
    </row>
    <row r="348" spans="1:1" ht="16.5" customHeight="1">
      <c r="A348" s="106"/>
    </row>
    <row r="349" spans="1:1" ht="16.5" customHeight="1">
      <c r="A349" s="106"/>
    </row>
    <row r="350" spans="1:1" ht="16.5" customHeight="1">
      <c r="A350" s="106"/>
    </row>
    <row r="351" spans="1:1" ht="16.5" customHeight="1">
      <c r="A351" s="106"/>
    </row>
    <row r="352" spans="1:1" ht="16.5" customHeight="1">
      <c r="A352" s="106"/>
    </row>
    <row r="353" spans="1:1" ht="16.5" customHeight="1">
      <c r="A353" s="106"/>
    </row>
    <row r="354" spans="1:1" ht="16.5" customHeight="1">
      <c r="A354" s="106"/>
    </row>
    <row r="355" spans="1:1" ht="16.5" customHeight="1">
      <c r="A355" s="106"/>
    </row>
    <row r="356" spans="1:1" ht="16.5" customHeight="1">
      <c r="A356" s="106"/>
    </row>
    <row r="357" spans="1:1" ht="16.5" customHeight="1">
      <c r="A357" s="106"/>
    </row>
    <row r="358" spans="1:1" ht="16.5" customHeight="1">
      <c r="A358" s="106"/>
    </row>
    <row r="359" spans="1:1" ht="16.5" customHeight="1">
      <c r="A359" s="106"/>
    </row>
    <row r="360" spans="1:1" ht="16.5" customHeight="1">
      <c r="A360" s="106"/>
    </row>
    <row r="361" spans="1:1" ht="16.5" customHeight="1">
      <c r="A361" s="106"/>
    </row>
    <row r="362" spans="1:1" ht="16.5" customHeight="1">
      <c r="A362" s="106"/>
    </row>
    <row r="363" spans="1:1" ht="16.5" customHeight="1">
      <c r="A363" s="106"/>
    </row>
    <row r="364" spans="1:1" ht="16.5" customHeight="1">
      <c r="A364" s="106"/>
    </row>
    <row r="365" spans="1:1" ht="16.5" customHeight="1">
      <c r="A365" s="106"/>
    </row>
    <row r="366" spans="1:1" ht="16.5" customHeight="1">
      <c r="A366" s="106"/>
    </row>
    <row r="367" spans="1:1" ht="16.5" customHeight="1">
      <c r="A367" s="106"/>
    </row>
    <row r="368" spans="1:1" ht="16.5" customHeight="1">
      <c r="A368" s="106"/>
    </row>
    <row r="369" spans="1:1" ht="16.5" customHeight="1">
      <c r="A369" s="106"/>
    </row>
    <row r="370" spans="1:1" ht="16.5" customHeight="1">
      <c r="A370" s="106"/>
    </row>
    <row r="371" spans="1:1" ht="16.5" customHeight="1">
      <c r="A371" s="106"/>
    </row>
    <row r="372" spans="1:1" ht="16.5" customHeight="1">
      <c r="A372" s="106"/>
    </row>
    <row r="373" spans="1:1" ht="16.5" customHeight="1">
      <c r="A373" s="106"/>
    </row>
    <row r="374" spans="1:1" ht="16.5" customHeight="1">
      <c r="A374" s="106"/>
    </row>
    <row r="375" spans="1:1" ht="16.5" customHeight="1">
      <c r="A375" s="106"/>
    </row>
    <row r="376" spans="1:1" ht="16.5" customHeight="1">
      <c r="A376" s="106"/>
    </row>
    <row r="377" spans="1:1" ht="16.5" customHeight="1">
      <c r="A377" s="106"/>
    </row>
    <row r="378" spans="1:1" ht="16.5" customHeight="1">
      <c r="A378" s="106"/>
    </row>
    <row r="379" spans="1:1" ht="16.5" customHeight="1">
      <c r="A379" s="106"/>
    </row>
    <row r="380" spans="1:1" ht="16.5" customHeight="1">
      <c r="A380" s="106"/>
    </row>
    <row r="381" spans="1:1" ht="16.5" customHeight="1">
      <c r="A381" s="106"/>
    </row>
    <row r="382" spans="1:1" ht="16.5" customHeight="1">
      <c r="A382" s="106"/>
    </row>
    <row r="383" spans="1:1" ht="16.5" customHeight="1">
      <c r="A383" s="106"/>
    </row>
    <row r="384" spans="1:1" ht="16.5" customHeight="1">
      <c r="A384" s="106"/>
    </row>
    <row r="385" spans="1:1" ht="16.5" customHeight="1">
      <c r="A385" s="106"/>
    </row>
    <row r="386" spans="1:1" ht="16.5" customHeight="1">
      <c r="A386" s="106"/>
    </row>
    <row r="387" spans="1:1" ht="16.5" customHeight="1">
      <c r="A387" s="106"/>
    </row>
    <row r="388" spans="1:1" ht="16.5" customHeight="1">
      <c r="A388" s="106"/>
    </row>
    <row r="389" spans="1:1" ht="16.5" customHeight="1">
      <c r="A389" s="106"/>
    </row>
    <row r="390" spans="1:1" ht="16.5" customHeight="1">
      <c r="A390" s="106"/>
    </row>
    <row r="391" spans="1:1" ht="16.5" customHeight="1">
      <c r="A391" s="106"/>
    </row>
    <row r="392" spans="1:1" ht="16.5" customHeight="1">
      <c r="A392" s="106"/>
    </row>
    <row r="393" spans="1:1" ht="16.5" customHeight="1">
      <c r="A393" s="106"/>
    </row>
    <row r="394" spans="1:1" ht="16.5" customHeight="1">
      <c r="A394" s="106"/>
    </row>
    <row r="395" spans="1:1" ht="16.5" customHeight="1">
      <c r="A395" s="106"/>
    </row>
    <row r="396" spans="1:1" ht="16.5" customHeight="1">
      <c r="A396" s="106"/>
    </row>
    <row r="397" spans="1:1" ht="16.5" customHeight="1">
      <c r="A397" s="106"/>
    </row>
    <row r="398" spans="1:1" ht="16.5" customHeight="1">
      <c r="A398" s="106"/>
    </row>
    <row r="399" spans="1:1" ht="16.5" customHeight="1">
      <c r="A399" s="106"/>
    </row>
    <row r="400" spans="1:1" ht="16.5" customHeight="1">
      <c r="A400" s="106"/>
    </row>
    <row r="401" spans="1:1" ht="16.5" customHeight="1">
      <c r="A401" s="106"/>
    </row>
    <row r="402" spans="1:1" ht="16.5" customHeight="1">
      <c r="A402" s="106"/>
    </row>
    <row r="403" spans="1:1" ht="16.5" customHeight="1">
      <c r="A403" s="106"/>
    </row>
    <row r="404" spans="1:1" ht="16.5" customHeight="1">
      <c r="A404" s="106"/>
    </row>
    <row r="405" spans="1:1" ht="16.5" customHeight="1">
      <c r="A405" s="106"/>
    </row>
    <row r="406" spans="1:1" ht="16.5" customHeight="1">
      <c r="A406" s="106"/>
    </row>
    <row r="407" spans="1:1" ht="16.5" customHeight="1">
      <c r="A407" s="106"/>
    </row>
    <row r="408" spans="1:1" ht="16.5" customHeight="1">
      <c r="A408" s="106"/>
    </row>
    <row r="409" spans="1:1" ht="16.5" customHeight="1">
      <c r="A409" s="106"/>
    </row>
    <row r="410" spans="1:1" ht="16.5" customHeight="1">
      <c r="A410" s="106"/>
    </row>
    <row r="411" spans="1:1" ht="16.5" customHeight="1">
      <c r="A411" s="106"/>
    </row>
    <row r="412" spans="1:1" ht="16.5" customHeight="1">
      <c r="A412" s="106"/>
    </row>
    <row r="413" spans="1:1" ht="16.5" customHeight="1">
      <c r="A413" s="106"/>
    </row>
    <row r="414" spans="1:1" ht="16.5" customHeight="1">
      <c r="A414" s="106"/>
    </row>
    <row r="415" spans="1:1" ht="16.5" customHeight="1">
      <c r="A415" s="106"/>
    </row>
    <row r="416" spans="1:1" ht="16.5" customHeight="1">
      <c r="A416" s="106"/>
    </row>
    <row r="417" spans="1:1" ht="16.5" customHeight="1">
      <c r="A417" s="106"/>
    </row>
    <row r="418" spans="1:1" ht="16.5" customHeight="1">
      <c r="A418" s="106"/>
    </row>
    <row r="419" spans="1:1" ht="16.5" customHeight="1">
      <c r="A419" s="106"/>
    </row>
    <row r="420" spans="1:1" ht="16.5" customHeight="1">
      <c r="A420" s="106"/>
    </row>
    <row r="421" spans="1:1" ht="16.5" customHeight="1">
      <c r="A421" s="106"/>
    </row>
    <row r="422" spans="1:1" ht="16.5" customHeight="1">
      <c r="A422" s="106"/>
    </row>
    <row r="423" spans="1:1" ht="16.5" customHeight="1">
      <c r="A423" s="106"/>
    </row>
    <row r="424" spans="1:1" ht="16.5" customHeight="1">
      <c r="A424" s="106"/>
    </row>
    <row r="425" spans="1:1" ht="16.5" customHeight="1">
      <c r="A425" s="106"/>
    </row>
    <row r="426" spans="1:1" ht="16.5" customHeight="1">
      <c r="A426" s="106"/>
    </row>
    <row r="427" spans="1:1" ht="16.5" customHeight="1">
      <c r="A427" s="106"/>
    </row>
    <row r="428" spans="1:1" ht="16.5" customHeight="1">
      <c r="A428" s="106"/>
    </row>
    <row r="429" spans="1:1" ht="16.5" customHeight="1">
      <c r="A429" s="106"/>
    </row>
    <row r="430" spans="1:1" ht="16.5" customHeight="1">
      <c r="A430" s="106"/>
    </row>
    <row r="431" spans="1:1" ht="16.5" customHeight="1">
      <c r="A431" s="106"/>
    </row>
    <row r="432" spans="1:1" ht="16.5" customHeight="1">
      <c r="A432" s="106"/>
    </row>
    <row r="433" spans="1:1" ht="16.5" customHeight="1">
      <c r="A433" s="106"/>
    </row>
    <row r="434" spans="1:1" ht="16.5" customHeight="1">
      <c r="A434" s="106"/>
    </row>
    <row r="435" spans="1:1" ht="16.5" customHeight="1">
      <c r="A435" s="106"/>
    </row>
    <row r="436" spans="1:1" ht="16.5" customHeight="1">
      <c r="A436" s="106"/>
    </row>
    <row r="437" spans="1:1" ht="16.5" customHeight="1">
      <c r="A437" s="106"/>
    </row>
    <row r="438" spans="1:1" ht="16.5" customHeight="1">
      <c r="A438" s="106"/>
    </row>
    <row r="439" spans="1:1" ht="16.5" customHeight="1">
      <c r="A439" s="106"/>
    </row>
    <row r="440" spans="1:1" ht="16.5" customHeight="1">
      <c r="A440" s="106"/>
    </row>
    <row r="441" spans="1:1" ht="16.5" customHeight="1">
      <c r="A441" s="106"/>
    </row>
    <row r="442" spans="1:1" ht="16.5" customHeight="1">
      <c r="A442" s="106"/>
    </row>
    <row r="443" spans="1:1" ht="16.5" customHeight="1">
      <c r="A443" s="106"/>
    </row>
    <row r="444" spans="1:1" ht="16.5" customHeight="1">
      <c r="A444" s="106"/>
    </row>
    <row r="445" spans="1:1" ht="16.5" customHeight="1">
      <c r="A445" s="106"/>
    </row>
    <row r="446" spans="1:1" ht="16.5" customHeight="1">
      <c r="A446" s="106"/>
    </row>
    <row r="447" spans="1:1" ht="16.5" customHeight="1">
      <c r="A447" s="106"/>
    </row>
    <row r="448" spans="1:1" ht="16.5" customHeight="1">
      <c r="A448" s="106"/>
    </row>
    <row r="449" spans="1:1" ht="16.5" customHeight="1">
      <c r="A449" s="106"/>
    </row>
    <row r="450" spans="1:1" ht="16.5" customHeight="1">
      <c r="A450" s="106"/>
    </row>
    <row r="451" spans="1:1" ht="16.5" customHeight="1">
      <c r="A451" s="106"/>
    </row>
    <row r="452" spans="1:1" ht="16.5" customHeight="1">
      <c r="A452" s="106"/>
    </row>
    <row r="453" spans="1:1" ht="16.5" customHeight="1">
      <c r="A453" s="106"/>
    </row>
    <row r="454" spans="1:1" ht="16.5" customHeight="1">
      <c r="A454" s="106"/>
    </row>
    <row r="455" spans="1:1" ht="16.5" customHeight="1">
      <c r="A455" s="106"/>
    </row>
    <row r="456" spans="1:1" ht="16.5" customHeight="1">
      <c r="A456" s="106"/>
    </row>
    <row r="457" spans="1:1" ht="16.5" customHeight="1">
      <c r="A457" s="106"/>
    </row>
    <row r="458" spans="1:1" ht="16.5" customHeight="1">
      <c r="A458" s="106"/>
    </row>
    <row r="459" spans="1:1" ht="16.5" customHeight="1">
      <c r="A459" s="106"/>
    </row>
    <row r="460" spans="1:1" ht="16.5" customHeight="1">
      <c r="A460" s="106"/>
    </row>
    <row r="461" spans="1:1" ht="16.5" customHeight="1">
      <c r="A461" s="106"/>
    </row>
    <row r="462" spans="1:1" ht="16.5" customHeight="1">
      <c r="A462" s="106"/>
    </row>
    <row r="463" spans="1:1" ht="16.5" customHeight="1">
      <c r="A463" s="106"/>
    </row>
    <row r="464" spans="1:1" ht="16.5" customHeight="1">
      <c r="A464" s="106"/>
    </row>
    <row r="465" spans="1:1" ht="16.5" customHeight="1">
      <c r="A465" s="106"/>
    </row>
    <row r="466" spans="1:1" ht="16.5" customHeight="1">
      <c r="A466" s="106"/>
    </row>
    <row r="467" spans="1:1" ht="16.5" customHeight="1">
      <c r="A467" s="106"/>
    </row>
    <row r="468" spans="1:1" ht="16.5" customHeight="1">
      <c r="A468" s="106"/>
    </row>
    <row r="469" spans="1:1" ht="16.5" customHeight="1">
      <c r="A469" s="106"/>
    </row>
    <row r="470" spans="1:1" ht="16.5" customHeight="1">
      <c r="A470" s="106"/>
    </row>
    <row r="471" spans="1:1" ht="16.5" customHeight="1">
      <c r="A471" s="106"/>
    </row>
    <row r="472" spans="1:1" ht="16.5" customHeight="1">
      <c r="A472" s="106"/>
    </row>
    <row r="473" spans="1:1" ht="16.5" customHeight="1">
      <c r="A473" s="106"/>
    </row>
    <row r="474" spans="1:1" ht="16.5" customHeight="1">
      <c r="A474" s="106"/>
    </row>
    <row r="475" spans="1:1" ht="16.5" customHeight="1">
      <c r="A475" s="106"/>
    </row>
    <row r="476" spans="1:1" ht="16.5" customHeight="1">
      <c r="A476" s="106"/>
    </row>
    <row r="477" spans="1:1" ht="16.5" customHeight="1">
      <c r="A477" s="106"/>
    </row>
    <row r="478" spans="1:1" ht="16.5" customHeight="1">
      <c r="A478" s="106"/>
    </row>
    <row r="479" spans="1:1" ht="16.5" customHeight="1">
      <c r="A479" s="106"/>
    </row>
    <row r="480" spans="1:1" ht="16.5" customHeight="1">
      <c r="A480" s="106"/>
    </row>
    <row r="481" spans="1:1" ht="16.5" customHeight="1">
      <c r="A481" s="106"/>
    </row>
    <row r="482" spans="1:1" ht="16.5" customHeight="1">
      <c r="A482" s="106"/>
    </row>
    <row r="483" spans="1:1" ht="16.5" customHeight="1">
      <c r="A483" s="106"/>
    </row>
    <row r="484" spans="1:1" ht="16.5" customHeight="1">
      <c r="A484" s="106"/>
    </row>
    <row r="485" spans="1:1" ht="16.5" customHeight="1">
      <c r="A485" s="106"/>
    </row>
    <row r="486" spans="1:1" ht="16.5" customHeight="1">
      <c r="A486" s="106"/>
    </row>
    <row r="487" spans="1:1" ht="16.5" customHeight="1">
      <c r="A487" s="106"/>
    </row>
    <row r="488" spans="1:1" ht="16.5" customHeight="1">
      <c r="A488" s="106"/>
    </row>
    <row r="489" spans="1:1" ht="16.5" customHeight="1">
      <c r="A489" s="106"/>
    </row>
    <row r="490" spans="1:1" ht="16.5" customHeight="1">
      <c r="A490" s="106"/>
    </row>
    <row r="491" spans="1:1" ht="16.5" customHeight="1">
      <c r="A491" s="106"/>
    </row>
    <row r="492" spans="1:1" ht="16.5" customHeight="1">
      <c r="A492" s="106"/>
    </row>
    <row r="493" spans="1:1" ht="16.5" customHeight="1">
      <c r="A493" s="106"/>
    </row>
    <row r="494" spans="1:1" ht="16.5" customHeight="1">
      <c r="A494" s="106"/>
    </row>
    <row r="495" spans="1:1" ht="16.5" customHeight="1">
      <c r="A495" s="106"/>
    </row>
    <row r="496" spans="1:1" ht="16.5" customHeight="1">
      <c r="A496" s="106"/>
    </row>
    <row r="497" spans="1:1" ht="16.5" customHeight="1">
      <c r="A497" s="106"/>
    </row>
    <row r="498" spans="1:1" ht="16.5" customHeight="1">
      <c r="A498" s="106"/>
    </row>
    <row r="499" spans="1:1" ht="16.5" customHeight="1">
      <c r="A499" s="106"/>
    </row>
    <row r="500" spans="1:1" ht="16.5" customHeight="1">
      <c r="A500" s="106"/>
    </row>
    <row r="501" spans="1:1" ht="16.5" customHeight="1">
      <c r="A501" s="106"/>
    </row>
    <row r="502" spans="1:1" ht="16.5" customHeight="1">
      <c r="A502" s="106"/>
    </row>
    <row r="503" spans="1:1" ht="16.5" customHeight="1">
      <c r="A503" s="106"/>
    </row>
    <row r="504" spans="1:1" ht="16.5" customHeight="1">
      <c r="A504" s="106"/>
    </row>
    <row r="505" spans="1:1" ht="16.5" customHeight="1">
      <c r="A505" s="106"/>
    </row>
    <row r="506" spans="1:1" ht="16.5" customHeight="1">
      <c r="A506" s="106"/>
    </row>
    <row r="507" spans="1:1" ht="16.5" customHeight="1">
      <c r="A507" s="106"/>
    </row>
    <row r="508" spans="1:1" ht="16.5" customHeight="1">
      <c r="A508" s="106"/>
    </row>
    <row r="509" spans="1:1" ht="16.5" customHeight="1">
      <c r="A509" s="106"/>
    </row>
    <row r="510" spans="1:1" ht="16.5" customHeight="1">
      <c r="A510" s="106"/>
    </row>
    <row r="511" spans="1:1" ht="16.5" customHeight="1">
      <c r="A511" s="106"/>
    </row>
    <row r="512" spans="1:1" ht="16.5" customHeight="1">
      <c r="A512" s="106"/>
    </row>
    <row r="513" spans="1:1" ht="16.5" customHeight="1">
      <c r="A513" s="106"/>
    </row>
    <row r="514" spans="1:1" ht="16.5" customHeight="1">
      <c r="A514" s="106"/>
    </row>
    <row r="515" spans="1:1" ht="16.5" customHeight="1">
      <c r="A515" s="106"/>
    </row>
    <row r="516" spans="1:1" ht="16.5" customHeight="1">
      <c r="A516" s="106"/>
    </row>
    <row r="517" spans="1:1" ht="16.5" customHeight="1">
      <c r="A517" s="106"/>
    </row>
    <row r="518" spans="1:1" ht="16.5" customHeight="1">
      <c r="A518" s="106"/>
    </row>
    <row r="519" spans="1:1" ht="16.5" customHeight="1">
      <c r="A519" s="106"/>
    </row>
    <row r="520" spans="1:1" ht="16.5" customHeight="1">
      <c r="A520" s="106"/>
    </row>
    <row r="521" spans="1:1" ht="16.5" customHeight="1">
      <c r="A521" s="106"/>
    </row>
    <row r="522" spans="1:1" ht="16.5" customHeight="1">
      <c r="A522" s="106"/>
    </row>
    <row r="523" spans="1:1" ht="16.5" customHeight="1">
      <c r="A523" s="106"/>
    </row>
    <row r="524" spans="1:1" ht="16.5" customHeight="1">
      <c r="A524" s="106"/>
    </row>
    <row r="525" spans="1:1" ht="16.5" customHeight="1">
      <c r="A525" s="106"/>
    </row>
    <row r="526" spans="1:1" ht="16.5" customHeight="1">
      <c r="A526" s="106"/>
    </row>
    <row r="527" spans="1:1" ht="16.5" customHeight="1">
      <c r="A527" s="106"/>
    </row>
    <row r="528" spans="1:1" ht="16.5" customHeight="1">
      <c r="A528" s="106"/>
    </row>
    <row r="529" spans="1:1" ht="16.5" customHeight="1">
      <c r="A529" s="106"/>
    </row>
    <row r="530" spans="1:1" ht="16.5" customHeight="1">
      <c r="A530" s="106"/>
    </row>
    <row r="531" spans="1:1" ht="16.5" customHeight="1">
      <c r="A531" s="106"/>
    </row>
    <row r="532" spans="1:1" ht="16.5" customHeight="1">
      <c r="A532" s="106"/>
    </row>
    <row r="533" spans="1:1" ht="16.5" customHeight="1">
      <c r="A533" s="106"/>
    </row>
    <row r="534" spans="1:1" ht="16.5" customHeight="1">
      <c r="A534" s="106"/>
    </row>
    <row r="535" spans="1:1" ht="16.5" customHeight="1">
      <c r="A535" s="106"/>
    </row>
    <row r="536" spans="1:1" ht="16.5" customHeight="1">
      <c r="A536" s="106"/>
    </row>
    <row r="537" spans="1:1" ht="16.5" customHeight="1">
      <c r="A537" s="106"/>
    </row>
    <row r="538" spans="1:1" ht="16.5" customHeight="1">
      <c r="A538" s="106"/>
    </row>
    <row r="539" spans="1:1" ht="16.5" customHeight="1">
      <c r="A539" s="106"/>
    </row>
    <row r="540" spans="1:1" ht="16.5" customHeight="1">
      <c r="A540" s="106"/>
    </row>
    <row r="541" spans="1:1" ht="16.5" customHeight="1">
      <c r="A541" s="106"/>
    </row>
    <row r="542" spans="1:1" ht="16.5" customHeight="1">
      <c r="A542" s="106"/>
    </row>
    <row r="543" spans="1:1" ht="16.5" customHeight="1">
      <c r="A543" s="106"/>
    </row>
    <row r="544" spans="1:1" ht="16.5" customHeight="1">
      <c r="A544" s="106"/>
    </row>
    <row r="545" spans="1:1" ht="16.5" customHeight="1">
      <c r="A545" s="106"/>
    </row>
    <row r="546" spans="1:1" ht="16.5" customHeight="1">
      <c r="A546" s="106"/>
    </row>
    <row r="547" spans="1:1" ht="16.5" customHeight="1">
      <c r="A547" s="106"/>
    </row>
    <row r="548" spans="1:1" ht="16.5" customHeight="1">
      <c r="A548" s="106"/>
    </row>
    <row r="549" spans="1:1" ht="16.5" customHeight="1">
      <c r="A549" s="106"/>
    </row>
    <row r="550" spans="1:1" ht="16.5" customHeight="1">
      <c r="A550" s="106"/>
    </row>
    <row r="551" spans="1:1" ht="16.5" customHeight="1">
      <c r="A551" s="106"/>
    </row>
    <row r="552" spans="1:1" ht="16.5" customHeight="1">
      <c r="A552" s="106"/>
    </row>
    <row r="553" spans="1:1" ht="16.5" customHeight="1">
      <c r="A553" s="106"/>
    </row>
    <row r="554" spans="1:1" ht="16.5" customHeight="1">
      <c r="A554" s="106"/>
    </row>
    <row r="555" spans="1:1" ht="16.5" customHeight="1">
      <c r="A555" s="106"/>
    </row>
    <row r="556" spans="1:1" ht="16.5" customHeight="1">
      <c r="A556" s="106"/>
    </row>
    <row r="557" spans="1:1" ht="16.5" customHeight="1">
      <c r="A557" s="106"/>
    </row>
    <row r="558" spans="1:1" ht="16.5" customHeight="1">
      <c r="A558" s="106"/>
    </row>
    <row r="559" spans="1:1" ht="16.5" customHeight="1">
      <c r="A559" s="106"/>
    </row>
    <row r="560" spans="1:1" ht="16.5" customHeight="1">
      <c r="A560" s="106"/>
    </row>
    <row r="561" spans="1:1" ht="16.5" customHeight="1">
      <c r="A561" s="106"/>
    </row>
    <row r="562" spans="1:1" ht="16.5" customHeight="1">
      <c r="A562" s="106"/>
    </row>
    <row r="563" spans="1:1" ht="16.5" customHeight="1">
      <c r="A563" s="106"/>
    </row>
    <row r="564" spans="1:1" ht="16.5" customHeight="1">
      <c r="A564" s="106"/>
    </row>
    <row r="565" spans="1:1" ht="16.5" customHeight="1">
      <c r="A565" s="106"/>
    </row>
    <row r="566" spans="1:1" ht="16.5" customHeight="1">
      <c r="A566" s="106"/>
    </row>
    <row r="567" spans="1:1" ht="16.5" customHeight="1">
      <c r="A567" s="106"/>
    </row>
    <row r="568" spans="1:1" ht="16.5" customHeight="1">
      <c r="A568" s="106"/>
    </row>
    <row r="569" spans="1:1" ht="16.5" customHeight="1">
      <c r="A569" s="106"/>
    </row>
    <row r="570" spans="1:1" ht="16.5" customHeight="1">
      <c r="A570" s="106"/>
    </row>
    <row r="571" spans="1:1" ht="16.5" customHeight="1">
      <c r="A571" s="106"/>
    </row>
    <row r="572" spans="1:1" ht="16.5" customHeight="1">
      <c r="A572" s="106"/>
    </row>
    <row r="573" spans="1:1" ht="16.5" customHeight="1">
      <c r="A573" s="106"/>
    </row>
    <row r="574" spans="1:1" ht="16.5" customHeight="1">
      <c r="A574" s="106"/>
    </row>
    <row r="575" spans="1:1" ht="16.5" customHeight="1">
      <c r="A575" s="106"/>
    </row>
    <row r="576" spans="1:1" ht="16.5" customHeight="1">
      <c r="A576" s="106"/>
    </row>
    <row r="577" spans="1:1" ht="16.5" customHeight="1">
      <c r="A577" s="106"/>
    </row>
    <row r="578" spans="1:1" ht="16.5" customHeight="1">
      <c r="A578" s="106"/>
    </row>
    <row r="579" spans="1:1" ht="16.5" customHeight="1">
      <c r="A579" s="106"/>
    </row>
    <row r="580" spans="1:1" ht="16.5" customHeight="1">
      <c r="A580" s="106"/>
    </row>
    <row r="581" spans="1:1" ht="16.5" customHeight="1">
      <c r="A581" s="106"/>
    </row>
    <row r="582" spans="1:1" ht="16.5" customHeight="1">
      <c r="A582" s="106"/>
    </row>
    <row r="583" spans="1:1" ht="16.5" customHeight="1">
      <c r="A583" s="106"/>
    </row>
    <row r="584" spans="1:1" ht="16.5" customHeight="1">
      <c r="A584" s="106"/>
    </row>
    <row r="585" spans="1:1" ht="16.5" customHeight="1">
      <c r="A585" s="106"/>
    </row>
    <row r="586" spans="1:1" ht="16.5" customHeight="1">
      <c r="A586" s="106"/>
    </row>
    <row r="587" spans="1:1" ht="16.5" customHeight="1">
      <c r="A587" s="106"/>
    </row>
    <row r="588" spans="1:1" ht="16.5" customHeight="1">
      <c r="A588" s="106"/>
    </row>
    <row r="589" spans="1:1" ht="16.5" customHeight="1">
      <c r="A589" s="106"/>
    </row>
    <row r="590" spans="1:1" ht="16.5" customHeight="1">
      <c r="A590" s="106"/>
    </row>
    <row r="591" spans="1:1" ht="16.5" customHeight="1">
      <c r="A591" s="106"/>
    </row>
    <row r="592" spans="1:1" ht="16.5" customHeight="1">
      <c r="A592" s="106"/>
    </row>
    <row r="593" spans="1:1" ht="16.5" customHeight="1">
      <c r="A593" s="106"/>
    </row>
    <row r="594" spans="1:1" ht="16.5" customHeight="1">
      <c r="A594" s="106"/>
    </row>
    <row r="595" spans="1:1" ht="16.5" customHeight="1">
      <c r="A595" s="106"/>
    </row>
    <row r="596" spans="1:1" ht="16.5" customHeight="1">
      <c r="A596" s="106"/>
    </row>
    <row r="597" spans="1:1" ht="16.5" customHeight="1">
      <c r="A597" s="106"/>
    </row>
    <row r="598" spans="1:1" ht="16.5" customHeight="1">
      <c r="A598" s="106"/>
    </row>
    <row r="599" spans="1:1" ht="16.5" customHeight="1">
      <c r="A599" s="106"/>
    </row>
    <row r="600" spans="1:1" ht="16.5" customHeight="1">
      <c r="A600" s="106"/>
    </row>
    <row r="601" spans="1:1" ht="16.5" customHeight="1">
      <c r="A601" s="106"/>
    </row>
    <row r="602" spans="1:1" ht="16.5" customHeight="1">
      <c r="A602" s="106"/>
    </row>
    <row r="603" spans="1:1" ht="16.5" customHeight="1">
      <c r="A603" s="106"/>
    </row>
    <row r="604" spans="1:1" ht="16.5" customHeight="1">
      <c r="A604" s="106"/>
    </row>
    <row r="605" spans="1:1" ht="16.5" customHeight="1">
      <c r="A605" s="106"/>
    </row>
    <row r="606" spans="1:1" ht="16.5" customHeight="1">
      <c r="A606" s="106"/>
    </row>
    <row r="607" spans="1:1" ht="16.5" customHeight="1">
      <c r="A607" s="106"/>
    </row>
    <row r="608" spans="1:1" ht="16.5" customHeight="1">
      <c r="A608" s="106"/>
    </row>
    <row r="609" spans="1:1" ht="16.5" customHeight="1">
      <c r="A609" s="106"/>
    </row>
    <row r="610" spans="1:1" ht="16.5" customHeight="1">
      <c r="A610" s="106"/>
    </row>
    <row r="611" spans="1:1" ht="16.5" customHeight="1">
      <c r="A611" s="106"/>
    </row>
    <row r="612" spans="1:1" ht="16.5" customHeight="1">
      <c r="A612" s="106"/>
    </row>
    <row r="613" spans="1:1" ht="16.5" customHeight="1">
      <c r="A613" s="106"/>
    </row>
    <row r="614" spans="1:1" ht="16.5" customHeight="1">
      <c r="A614" s="106"/>
    </row>
    <row r="615" spans="1:1" ht="16.5" customHeight="1">
      <c r="A615" s="106"/>
    </row>
    <row r="616" spans="1:1" ht="16.5" customHeight="1">
      <c r="A616" s="106"/>
    </row>
    <row r="617" spans="1:1" ht="16.5" customHeight="1">
      <c r="A617" s="106"/>
    </row>
    <row r="618" spans="1:1" ht="16.5" customHeight="1">
      <c r="A618" s="106"/>
    </row>
    <row r="619" spans="1:1" ht="16.5" customHeight="1">
      <c r="A619" s="106"/>
    </row>
    <row r="620" spans="1:1" ht="16.5" customHeight="1">
      <c r="A620" s="106"/>
    </row>
    <row r="621" spans="1:1" ht="16.5" customHeight="1">
      <c r="A621" s="106"/>
    </row>
    <row r="622" spans="1:1" ht="16.5" customHeight="1">
      <c r="A622" s="106"/>
    </row>
    <row r="623" spans="1:1" ht="16.5" customHeight="1">
      <c r="A623" s="106"/>
    </row>
    <row r="624" spans="1:1" ht="16.5" customHeight="1">
      <c r="A624" s="106"/>
    </row>
    <row r="625" spans="1:1" ht="16.5" customHeight="1">
      <c r="A625" s="106"/>
    </row>
    <row r="626" spans="1:1" ht="16.5" customHeight="1">
      <c r="A626" s="106"/>
    </row>
    <row r="627" spans="1:1" ht="16.5" customHeight="1">
      <c r="A627" s="106"/>
    </row>
    <row r="628" spans="1:1" ht="16.5" customHeight="1">
      <c r="A628" s="106"/>
    </row>
    <row r="629" spans="1:1" ht="16.5" customHeight="1">
      <c r="A629" s="106"/>
    </row>
    <row r="630" spans="1:1" ht="16.5" customHeight="1">
      <c r="A630" s="106"/>
    </row>
    <row r="631" spans="1:1" ht="16.5" customHeight="1">
      <c r="A631" s="106"/>
    </row>
    <row r="632" spans="1:1" ht="16.5" customHeight="1">
      <c r="A632" s="106"/>
    </row>
    <row r="633" spans="1:1" ht="16.5" customHeight="1">
      <c r="A633" s="106"/>
    </row>
    <row r="634" spans="1:1" ht="16.5" customHeight="1">
      <c r="A634" s="106"/>
    </row>
    <row r="635" spans="1:1" ht="16.5" customHeight="1">
      <c r="A635" s="106"/>
    </row>
    <row r="636" spans="1:1" ht="16.5" customHeight="1">
      <c r="A636" s="106"/>
    </row>
    <row r="637" spans="1:1" ht="16.5" customHeight="1">
      <c r="A637" s="106"/>
    </row>
    <row r="638" spans="1:1" ht="16.5" customHeight="1">
      <c r="A638" s="106"/>
    </row>
    <row r="639" spans="1:1" ht="16.5" customHeight="1">
      <c r="A639" s="106"/>
    </row>
    <row r="640" spans="1:1" ht="16.5" customHeight="1">
      <c r="A640" s="106"/>
    </row>
    <row r="641" spans="1:1" ht="16.5" customHeight="1">
      <c r="A641" s="106"/>
    </row>
    <row r="642" spans="1:1" ht="16.5" customHeight="1">
      <c r="A642" s="106"/>
    </row>
    <row r="643" spans="1:1" ht="16.5" customHeight="1">
      <c r="A643" s="106"/>
    </row>
    <row r="644" spans="1:1" ht="16.5" customHeight="1">
      <c r="A644" s="106"/>
    </row>
    <row r="645" spans="1:1" ht="16.5" customHeight="1">
      <c r="A645" s="106"/>
    </row>
    <row r="646" spans="1:1" ht="16.5" customHeight="1">
      <c r="A646" s="106"/>
    </row>
    <row r="647" spans="1:1" ht="16.5" customHeight="1">
      <c r="A647" s="106"/>
    </row>
    <row r="648" spans="1:1" ht="16.5" customHeight="1">
      <c r="A648" s="106"/>
    </row>
    <row r="649" spans="1:1" ht="16.5" customHeight="1">
      <c r="A649" s="106"/>
    </row>
    <row r="650" spans="1:1" ht="16.5" customHeight="1">
      <c r="A650" s="106"/>
    </row>
    <row r="651" spans="1:1" ht="16.5" customHeight="1">
      <c r="A651" s="106"/>
    </row>
    <row r="652" spans="1:1" ht="16.5" customHeight="1">
      <c r="A652" s="106"/>
    </row>
    <row r="653" spans="1:1" ht="16.5" customHeight="1">
      <c r="A653" s="106"/>
    </row>
    <row r="654" spans="1:1" ht="16.5" customHeight="1">
      <c r="A654" s="106"/>
    </row>
    <row r="655" spans="1:1" ht="16.5" customHeight="1">
      <c r="A655" s="106"/>
    </row>
    <row r="656" spans="1:1" ht="16.5" customHeight="1">
      <c r="A656" s="106"/>
    </row>
    <row r="657" spans="1:1" ht="16.5" customHeight="1">
      <c r="A657" s="106"/>
    </row>
    <row r="658" spans="1:1" ht="16.5" customHeight="1">
      <c r="A658" s="106"/>
    </row>
    <row r="659" spans="1:1" ht="16.5" customHeight="1">
      <c r="A659" s="106"/>
    </row>
    <row r="660" spans="1:1" ht="16.5" customHeight="1">
      <c r="A660" s="106"/>
    </row>
    <row r="661" spans="1:1" ht="16.5" customHeight="1">
      <c r="A661" s="106"/>
    </row>
    <row r="662" spans="1:1" ht="16.5" customHeight="1">
      <c r="A662" s="106"/>
    </row>
    <row r="663" spans="1:1" ht="16.5" customHeight="1">
      <c r="A663" s="106"/>
    </row>
    <row r="664" spans="1:1" ht="16.5" customHeight="1">
      <c r="A664" s="106"/>
    </row>
    <row r="665" spans="1:1" ht="16.5" customHeight="1">
      <c r="A665" s="106"/>
    </row>
    <row r="666" spans="1:1" ht="16.5" customHeight="1">
      <c r="A666" s="106"/>
    </row>
    <row r="667" spans="1:1" ht="16.5" customHeight="1">
      <c r="A667" s="106"/>
    </row>
    <row r="668" spans="1:1" ht="16.5" customHeight="1">
      <c r="A668" s="106"/>
    </row>
    <row r="669" spans="1:1" ht="16.5" customHeight="1">
      <c r="A669" s="106"/>
    </row>
    <row r="670" spans="1:1" ht="16.5" customHeight="1">
      <c r="A670" s="106"/>
    </row>
    <row r="671" spans="1:1" ht="16.5" customHeight="1">
      <c r="A671" s="106"/>
    </row>
    <row r="672" spans="1:1" ht="16.5" customHeight="1">
      <c r="A672" s="106"/>
    </row>
    <row r="673" spans="1:1" ht="16.5" customHeight="1">
      <c r="A673" s="106"/>
    </row>
    <row r="674" spans="1:1" ht="16.5" customHeight="1">
      <c r="A674" s="106"/>
    </row>
    <row r="675" spans="1:1" ht="16.5" customHeight="1">
      <c r="A675" s="106"/>
    </row>
    <row r="676" spans="1:1" ht="16.5" customHeight="1">
      <c r="A676" s="106"/>
    </row>
    <row r="677" spans="1:1" ht="16.5" customHeight="1">
      <c r="A677" s="106"/>
    </row>
    <row r="678" spans="1:1" ht="16.5" customHeight="1">
      <c r="A678" s="106"/>
    </row>
    <row r="679" spans="1:1" ht="16.5" customHeight="1">
      <c r="A679" s="106"/>
    </row>
    <row r="680" spans="1:1" ht="16.5" customHeight="1">
      <c r="A680" s="106"/>
    </row>
    <row r="681" spans="1:1" ht="16.5" customHeight="1">
      <c r="A681" s="106"/>
    </row>
    <row r="682" spans="1:1" ht="16.5" customHeight="1">
      <c r="A682" s="106"/>
    </row>
    <row r="683" spans="1:1" ht="16.5" customHeight="1">
      <c r="A683" s="106"/>
    </row>
    <row r="684" spans="1:1" ht="16.5" customHeight="1">
      <c r="A684" s="106"/>
    </row>
    <row r="685" spans="1:1" ht="16.5" customHeight="1">
      <c r="A685" s="106"/>
    </row>
    <row r="686" spans="1:1" ht="16.5" customHeight="1">
      <c r="A686" s="106"/>
    </row>
    <row r="687" spans="1:1" ht="16.5" customHeight="1">
      <c r="A687" s="106"/>
    </row>
    <row r="688" spans="1:1" ht="16.5" customHeight="1">
      <c r="A688" s="106"/>
    </row>
    <row r="689" spans="1:1" ht="16.5" customHeight="1">
      <c r="A689" s="106"/>
    </row>
    <row r="690" spans="1:1" ht="16.5" customHeight="1">
      <c r="A690" s="106"/>
    </row>
    <row r="691" spans="1:1" ht="16.5" customHeight="1">
      <c r="A691" s="106"/>
    </row>
    <row r="692" spans="1:1" ht="16.5" customHeight="1">
      <c r="A692" s="106"/>
    </row>
    <row r="693" spans="1:1" ht="16.5" customHeight="1">
      <c r="A693" s="106"/>
    </row>
    <row r="694" spans="1:1" ht="16.5" customHeight="1">
      <c r="A694" s="106"/>
    </row>
    <row r="695" spans="1:1" ht="16.5" customHeight="1">
      <c r="A695" s="106"/>
    </row>
    <row r="696" spans="1:1" ht="16.5" customHeight="1">
      <c r="A696" s="106"/>
    </row>
    <row r="697" spans="1:1" ht="16.5" customHeight="1">
      <c r="A697" s="106"/>
    </row>
    <row r="698" spans="1:1" ht="16.5" customHeight="1">
      <c r="A698" s="106"/>
    </row>
    <row r="699" spans="1:1" ht="16.5" customHeight="1">
      <c r="A699" s="106"/>
    </row>
    <row r="700" spans="1:1" ht="16.5" customHeight="1">
      <c r="A700" s="106"/>
    </row>
    <row r="701" spans="1:1" ht="16.5" customHeight="1">
      <c r="A701" s="106"/>
    </row>
    <row r="702" spans="1:1" ht="16.5" customHeight="1">
      <c r="A702" s="106"/>
    </row>
    <row r="703" spans="1:1" ht="16.5" customHeight="1">
      <c r="A703" s="106"/>
    </row>
    <row r="704" spans="1:1" ht="16.5" customHeight="1">
      <c r="A704" s="106"/>
    </row>
    <row r="705" spans="1:1" ht="16.5" customHeight="1">
      <c r="A705" s="106"/>
    </row>
    <row r="706" spans="1:1" ht="16.5" customHeight="1">
      <c r="A706" s="106"/>
    </row>
    <row r="707" spans="1:1" ht="16.5" customHeight="1">
      <c r="A707" s="106"/>
    </row>
    <row r="708" spans="1:1" ht="16.5" customHeight="1">
      <c r="A708" s="106"/>
    </row>
    <row r="709" spans="1:1" ht="16.5" customHeight="1">
      <c r="A709" s="106"/>
    </row>
    <row r="710" spans="1:1" ht="16.5" customHeight="1">
      <c r="A710" s="106"/>
    </row>
    <row r="711" spans="1:1" ht="16.5" customHeight="1">
      <c r="A711" s="106"/>
    </row>
    <row r="712" spans="1:1" ht="16.5" customHeight="1">
      <c r="A712" s="106"/>
    </row>
    <row r="713" spans="1:1" ht="16.5" customHeight="1">
      <c r="A713" s="106"/>
    </row>
    <row r="714" spans="1:1" ht="16.5" customHeight="1">
      <c r="A714" s="106"/>
    </row>
    <row r="715" spans="1:1" ht="16.5" customHeight="1">
      <c r="A715" s="106"/>
    </row>
    <row r="716" spans="1:1" ht="16.5" customHeight="1">
      <c r="A716" s="106"/>
    </row>
    <row r="717" spans="1:1" ht="16.5" customHeight="1">
      <c r="A717" s="106"/>
    </row>
    <row r="718" spans="1:1" ht="16.5" customHeight="1">
      <c r="A718" s="106"/>
    </row>
    <row r="719" spans="1:1" ht="16.5" customHeight="1">
      <c r="A719" s="106"/>
    </row>
    <row r="720" spans="1:1" ht="16.5" customHeight="1">
      <c r="A720" s="106"/>
    </row>
    <row r="721" spans="1:1" ht="16.5" customHeight="1">
      <c r="A721" s="106"/>
    </row>
    <row r="722" spans="1:1" ht="16.5" customHeight="1">
      <c r="A722" s="106"/>
    </row>
    <row r="723" spans="1:1" ht="16.5" customHeight="1">
      <c r="A723" s="106"/>
    </row>
    <row r="724" spans="1:1" ht="16.5" customHeight="1">
      <c r="A724" s="106"/>
    </row>
    <row r="725" spans="1:1" ht="16.5" customHeight="1">
      <c r="A725" s="106"/>
    </row>
    <row r="726" spans="1:1" ht="16.5" customHeight="1">
      <c r="A726" s="106"/>
    </row>
    <row r="727" spans="1:1" ht="16.5" customHeight="1">
      <c r="A727" s="106"/>
    </row>
    <row r="728" spans="1:1" ht="16.5" customHeight="1">
      <c r="A728" s="106"/>
    </row>
    <row r="729" spans="1:1" ht="16.5" customHeight="1">
      <c r="A729" s="106"/>
    </row>
    <row r="730" spans="1:1" ht="16.5" customHeight="1">
      <c r="A730" s="106"/>
    </row>
    <row r="731" spans="1:1" ht="16.5" customHeight="1">
      <c r="A731" s="106"/>
    </row>
    <row r="732" spans="1:1" ht="16.5" customHeight="1">
      <c r="A732" s="106"/>
    </row>
    <row r="733" spans="1:1" ht="16.5" customHeight="1">
      <c r="A733" s="106"/>
    </row>
    <row r="734" spans="1:1" ht="16.5" customHeight="1">
      <c r="A734" s="106"/>
    </row>
    <row r="735" spans="1:1" ht="16.5" customHeight="1">
      <c r="A735" s="106"/>
    </row>
    <row r="736" spans="1:1" ht="16.5" customHeight="1">
      <c r="A736" s="106"/>
    </row>
    <row r="737" spans="1:1" ht="16.5" customHeight="1">
      <c r="A737" s="106"/>
    </row>
    <row r="738" spans="1:1" ht="16.5" customHeight="1">
      <c r="A738" s="106"/>
    </row>
    <row r="739" spans="1:1" ht="16.5" customHeight="1">
      <c r="A739" s="106"/>
    </row>
    <row r="740" spans="1:1" ht="16.5" customHeight="1">
      <c r="A740" s="106"/>
    </row>
    <row r="741" spans="1:1" ht="16.5" customHeight="1">
      <c r="A741" s="106"/>
    </row>
    <row r="742" spans="1:1" ht="16.5" customHeight="1">
      <c r="A742" s="106"/>
    </row>
    <row r="743" spans="1:1" ht="16.5" customHeight="1">
      <c r="A743" s="106"/>
    </row>
    <row r="744" spans="1:1" ht="16.5" customHeight="1">
      <c r="A744" s="106"/>
    </row>
    <row r="745" spans="1:1" ht="16.5" customHeight="1">
      <c r="A745" s="106"/>
    </row>
    <row r="746" spans="1:1" ht="16.5" customHeight="1">
      <c r="A746" s="106"/>
    </row>
    <row r="747" spans="1:1" ht="16.5" customHeight="1">
      <c r="A747" s="106"/>
    </row>
    <row r="748" spans="1:1" ht="16.5" customHeight="1">
      <c r="A748" s="106"/>
    </row>
    <row r="749" spans="1:1" ht="16.5" customHeight="1">
      <c r="A749" s="106"/>
    </row>
    <row r="750" spans="1:1" ht="16.5" customHeight="1">
      <c r="A750" s="106"/>
    </row>
    <row r="751" spans="1:1" ht="16.5" customHeight="1">
      <c r="A751" s="106"/>
    </row>
    <row r="752" spans="1:1" ht="16.5" customHeight="1">
      <c r="A752" s="106"/>
    </row>
    <row r="753" spans="1:1" ht="16.5" customHeight="1">
      <c r="A753" s="106"/>
    </row>
    <row r="754" spans="1:1" ht="16.5" customHeight="1">
      <c r="A754" s="106"/>
    </row>
    <row r="755" spans="1:1" ht="16.5" customHeight="1">
      <c r="A755" s="106"/>
    </row>
    <row r="756" spans="1:1" ht="16.5" customHeight="1">
      <c r="A756" s="106"/>
    </row>
    <row r="757" spans="1:1" ht="16.5" customHeight="1">
      <c r="A757" s="106"/>
    </row>
    <row r="758" spans="1:1" ht="16.5" customHeight="1">
      <c r="A758" s="106"/>
    </row>
    <row r="759" spans="1:1" ht="16.5" customHeight="1">
      <c r="A759" s="106"/>
    </row>
    <row r="760" spans="1:1" ht="16.5" customHeight="1">
      <c r="A760" s="106"/>
    </row>
    <row r="761" spans="1:1" ht="16.5" customHeight="1">
      <c r="A761" s="106"/>
    </row>
    <row r="762" spans="1:1" ht="16.5" customHeight="1">
      <c r="A762" s="106"/>
    </row>
    <row r="763" spans="1:1" ht="16.5" customHeight="1">
      <c r="A763" s="106"/>
    </row>
    <row r="764" spans="1:1" ht="16.5" customHeight="1">
      <c r="A764" s="106"/>
    </row>
    <row r="765" spans="1:1" ht="16.5" customHeight="1">
      <c r="A765" s="106"/>
    </row>
    <row r="766" spans="1:1" ht="16.5" customHeight="1">
      <c r="A766" s="106"/>
    </row>
    <row r="767" spans="1:1" ht="16.5" customHeight="1">
      <c r="A767" s="106"/>
    </row>
    <row r="768" spans="1:1" ht="16.5" customHeight="1">
      <c r="A768" s="106"/>
    </row>
    <row r="769" spans="1:1" ht="16.5" customHeight="1">
      <c r="A769" s="106"/>
    </row>
    <row r="770" spans="1:1" ht="16.5" customHeight="1">
      <c r="A770" s="106"/>
    </row>
    <row r="771" spans="1:1" ht="16.5" customHeight="1">
      <c r="A771" s="106"/>
    </row>
    <row r="772" spans="1:1" ht="16.5" customHeight="1">
      <c r="A772" s="106"/>
    </row>
    <row r="773" spans="1:1" ht="16.5" customHeight="1">
      <c r="A773" s="106"/>
    </row>
    <row r="774" spans="1:1" ht="16.5" customHeight="1">
      <c r="A774" s="106"/>
    </row>
    <row r="775" spans="1:1" ht="16.5" customHeight="1">
      <c r="A775" s="106"/>
    </row>
    <row r="776" spans="1:1" ht="16.5" customHeight="1">
      <c r="A776" s="106"/>
    </row>
    <row r="777" spans="1:1" ht="16.5" customHeight="1">
      <c r="A777" s="106"/>
    </row>
    <row r="778" spans="1:1" ht="16.5" customHeight="1">
      <c r="A778" s="106"/>
    </row>
    <row r="779" spans="1:1" ht="16.5" customHeight="1">
      <c r="A779" s="106"/>
    </row>
    <row r="780" spans="1:1" ht="16.5" customHeight="1">
      <c r="A780" s="106"/>
    </row>
    <row r="781" spans="1:1" ht="16.5" customHeight="1">
      <c r="A781" s="106"/>
    </row>
    <row r="782" spans="1:1" ht="16.5" customHeight="1">
      <c r="A782" s="106"/>
    </row>
    <row r="783" spans="1:1" ht="16.5" customHeight="1">
      <c r="A783" s="106"/>
    </row>
    <row r="784" spans="1:1" ht="16.5" customHeight="1">
      <c r="A784" s="106"/>
    </row>
    <row r="785" spans="1:1" ht="16.5" customHeight="1">
      <c r="A785" s="106"/>
    </row>
    <row r="786" spans="1:1" ht="16.5" customHeight="1">
      <c r="A786" s="106"/>
    </row>
    <row r="787" spans="1:1" ht="16.5" customHeight="1">
      <c r="A787" s="106"/>
    </row>
    <row r="788" spans="1:1" ht="16.5" customHeight="1">
      <c r="A788" s="106"/>
    </row>
    <row r="789" spans="1:1" ht="16.5" customHeight="1">
      <c r="A789" s="106"/>
    </row>
    <row r="790" spans="1:1" ht="16.5" customHeight="1">
      <c r="A790" s="106"/>
    </row>
    <row r="791" spans="1:1" ht="16.5" customHeight="1">
      <c r="A791" s="106"/>
    </row>
    <row r="792" spans="1:1" ht="16.5" customHeight="1">
      <c r="A792" s="106"/>
    </row>
    <row r="793" spans="1:1" ht="16.5" customHeight="1">
      <c r="A793" s="106"/>
    </row>
    <row r="794" spans="1:1" ht="16.5" customHeight="1">
      <c r="A794" s="106"/>
    </row>
    <row r="795" spans="1:1" ht="16.5" customHeight="1">
      <c r="A795" s="106"/>
    </row>
    <row r="796" spans="1:1" ht="16.5" customHeight="1">
      <c r="A796" s="106"/>
    </row>
    <row r="797" spans="1:1" ht="16.5" customHeight="1">
      <c r="A797" s="106"/>
    </row>
    <row r="798" spans="1:1" ht="16.5" customHeight="1">
      <c r="A798" s="106"/>
    </row>
    <row r="799" spans="1:1" ht="16.5" customHeight="1">
      <c r="A799" s="106"/>
    </row>
    <row r="800" spans="1:1" ht="16.5" customHeight="1">
      <c r="A800" s="106"/>
    </row>
    <row r="801" spans="1:1" ht="16.5" customHeight="1">
      <c r="A801" s="106"/>
    </row>
    <row r="802" spans="1:1" ht="16.5" customHeight="1">
      <c r="A802" s="106"/>
    </row>
    <row r="803" spans="1:1" ht="16.5" customHeight="1">
      <c r="A803" s="106"/>
    </row>
    <row r="804" spans="1:1" ht="16.5" customHeight="1">
      <c r="A804" s="106"/>
    </row>
    <row r="805" spans="1:1" ht="16.5" customHeight="1">
      <c r="A805" s="106"/>
    </row>
    <row r="806" spans="1:1" ht="16.5" customHeight="1">
      <c r="A806" s="106"/>
    </row>
    <row r="807" spans="1:1" ht="16.5" customHeight="1">
      <c r="A807" s="106"/>
    </row>
    <row r="808" spans="1:1" ht="16.5" customHeight="1">
      <c r="A808" s="106"/>
    </row>
    <row r="809" spans="1:1" ht="16.5" customHeight="1">
      <c r="A809" s="106"/>
    </row>
    <row r="810" spans="1:1" ht="16.5" customHeight="1">
      <c r="A810" s="106"/>
    </row>
    <row r="811" spans="1:1" ht="16.5" customHeight="1">
      <c r="A811" s="106"/>
    </row>
    <row r="812" spans="1:1" ht="16.5" customHeight="1">
      <c r="A812" s="106"/>
    </row>
    <row r="813" spans="1:1" ht="16.5" customHeight="1">
      <c r="A813" s="106"/>
    </row>
    <row r="814" spans="1:1" ht="16.5" customHeight="1">
      <c r="A814" s="106"/>
    </row>
    <row r="815" spans="1:1" ht="16.5" customHeight="1">
      <c r="A815" s="106"/>
    </row>
    <row r="816" spans="1:1" ht="16.5" customHeight="1">
      <c r="A816" s="106"/>
    </row>
    <row r="817" spans="1:1" ht="16.5" customHeight="1">
      <c r="A817" s="106"/>
    </row>
    <row r="818" spans="1:1" ht="16.5" customHeight="1">
      <c r="A818" s="106"/>
    </row>
    <row r="819" spans="1:1" ht="16.5" customHeight="1">
      <c r="A819" s="106"/>
    </row>
    <row r="820" spans="1:1" ht="16.5" customHeight="1">
      <c r="A820" s="106"/>
    </row>
    <row r="821" spans="1:1" ht="16.5" customHeight="1">
      <c r="A821" s="106"/>
    </row>
    <row r="822" spans="1:1" ht="16.5" customHeight="1">
      <c r="A822" s="106"/>
    </row>
    <row r="823" spans="1:1" ht="16.5" customHeight="1">
      <c r="A823" s="106"/>
    </row>
    <row r="824" spans="1:1" ht="16.5" customHeight="1">
      <c r="A824" s="106"/>
    </row>
    <row r="825" spans="1:1" ht="16.5" customHeight="1">
      <c r="A825" s="106"/>
    </row>
    <row r="826" spans="1:1" ht="16.5" customHeight="1">
      <c r="A826" s="106"/>
    </row>
    <row r="827" spans="1:1" ht="16.5" customHeight="1">
      <c r="A827" s="106"/>
    </row>
    <row r="828" spans="1:1" ht="16.5" customHeight="1">
      <c r="A828" s="106"/>
    </row>
    <row r="829" spans="1:1" ht="16.5" customHeight="1">
      <c r="A829" s="106"/>
    </row>
    <row r="830" spans="1:1" ht="16.5" customHeight="1">
      <c r="A830" s="106"/>
    </row>
    <row r="831" spans="1:1" ht="16.5" customHeight="1">
      <c r="A831" s="106"/>
    </row>
    <row r="832" spans="1:1" ht="16.5" customHeight="1">
      <c r="A832" s="106"/>
    </row>
    <row r="833" spans="1:1" ht="16.5" customHeight="1">
      <c r="A833" s="106"/>
    </row>
    <row r="834" spans="1:1" ht="16.5" customHeight="1">
      <c r="A834" s="106"/>
    </row>
    <row r="835" spans="1:1" ht="16.5" customHeight="1">
      <c r="A835" s="106"/>
    </row>
    <row r="836" spans="1:1" ht="16.5" customHeight="1">
      <c r="A836" s="106"/>
    </row>
    <row r="837" spans="1:1" ht="16.5" customHeight="1">
      <c r="A837" s="106"/>
    </row>
    <row r="838" spans="1:1" ht="16.5" customHeight="1">
      <c r="A838" s="106"/>
    </row>
    <row r="839" spans="1:1" ht="16.5" customHeight="1">
      <c r="A839" s="106"/>
    </row>
    <row r="840" spans="1:1" ht="16.5" customHeight="1">
      <c r="A840" s="106"/>
    </row>
    <row r="841" spans="1:1" ht="16.5" customHeight="1">
      <c r="A841" s="106"/>
    </row>
    <row r="842" spans="1:1" ht="16.5" customHeight="1">
      <c r="A842" s="106"/>
    </row>
    <row r="843" spans="1:1" ht="16.5" customHeight="1">
      <c r="A843" s="106"/>
    </row>
    <row r="844" spans="1:1" ht="16.5" customHeight="1">
      <c r="A844" s="106"/>
    </row>
    <row r="845" spans="1:1" ht="16.5" customHeight="1">
      <c r="A845" s="106"/>
    </row>
    <row r="846" spans="1:1" ht="16.5" customHeight="1">
      <c r="A846" s="106"/>
    </row>
    <row r="847" spans="1:1" ht="16.5" customHeight="1">
      <c r="A847" s="106"/>
    </row>
    <row r="848" spans="1:1" ht="16.5" customHeight="1">
      <c r="A848" s="106"/>
    </row>
    <row r="849" spans="1:1" ht="16.5" customHeight="1">
      <c r="A849" s="106"/>
    </row>
    <row r="850" spans="1:1" ht="16.5" customHeight="1">
      <c r="A850" s="106"/>
    </row>
    <row r="851" spans="1:1" ht="16.5" customHeight="1">
      <c r="A851" s="106"/>
    </row>
    <row r="852" spans="1:1" ht="16.5" customHeight="1">
      <c r="A852" s="106"/>
    </row>
    <row r="853" spans="1:1" ht="16.5" customHeight="1">
      <c r="A853" s="106"/>
    </row>
    <row r="854" spans="1:1" ht="16.5" customHeight="1">
      <c r="A854" s="106"/>
    </row>
    <row r="855" spans="1:1" ht="16.5" customHeight="1">
      <c r="A855" s="106"/>
    </row>
    <row r="856" spans="1:1" ht="16.5" customHeight="1">
      <c r="A856" s="106"/>
    </row>
    <row r="857" spans="1:1" ht="16.5" customHeight="1">
      <c r="A857" s="106"/>
    </row>
    <row r="858" spans="1:1" ht="16.5" customHeight="1">
      <c r="A858" s="106"/>
    </row>
    <row r="859" spans="1:1" ht="16.5" customHeight="1">
      <c r="A859" s="106"/>
    </row>
    <row r="860" spans="1:1" ht="16.5" customHeight="1">
      <c r="A860" s="106"/>
    </row>
    <row r="861" spans="1:1" ht="16.5" customHeight="1">
      <c r="A861" s="106"/>
    </row>
    <row r="862" spans="1:1" ht="16.5" customHeight="1">
      <c r="A862" s="106"/>
    </row>
    <row r="863" spans="1:1" ht="16.5" customHeight="1">
      <c r="A863" s="106"/>
    </row>
    <row r="864" spans="1:1" ht="16.5" customHeight="1">
      <c r="A864" s="106"/>
    </row>
    <row r="865" spans="1:1" ht="16.5" customHeight="1">
      <c r="A865" s="106"/>
    </row>
    <row r="866" spans="1:1" ht="16.5" customHeight="1">
      <c r="A866" s="106"/>
    </row>
    <row r="867" spans="1:1" ht="16.5" customHeight="1">
      <c r="A867" s="106"/>
    </row>
    <row r="868" spans="1:1" ht="16.5" customHeight="1">
      <c r="A868" s="106"/>
    </row>
    <row r="869" spans="1:1" ht="16.5" customHeight="1">
      <c r="A869" s="106"/>
    </row>
    <row r="870" spans="1:1" ht="16.5" customHeight="1">
      <c r="A870" s="106"/>
    </row>
    <row r="871" spans="1:1" ht="16.5" customHeight="1">
      <c r="A871" s="106"/>
    </row>
    <row r="872" spans="1:1" ht="16.5" customHeight="1">
      <c r="A872" s="106"/>
    </row>
    <row r="873" spans="1:1" ht="16.5" customHeight="1">
      <c r="A873" s="106"/>
    </row>
    <row r="874" spans="1:1" ht="16.5" customHeight="1">
      <c r="A874" s="106"/>
    </row>
    <row r="875" spans="1:1" ht="16.5" customHeight="1">
      <c r="A875" s="106"/>
    </row>
    <row r="876" spans="1:1" ht="16.5" customHeight="1">
      <c r="A876" s="106"/>
    </row>
    <row r="877" spans="1:1" ht="16.5" customHeight="1">
      <c r="A877" s="106"/>
    </row>
    <row r="878" spans="1:1" ht="16.5" customHeight="1">
      <c r="A878" s="106"/>
    </row>
    <row r="879" spans="1:1" ht="16.5" customHeight="1">
      <c r="A879" s="106"/>
    </row>
    <row r="880" spans="1:1" ht="16.5" customHeight="1">
      <c r="A880" s="106"/>
    </row>
    <row r="881" spans="1:1" ht="16.5" customHeight="1">
      <c r="A881" s="106"/>
    </row>
    <row r="882" spans="1:1" ht="16.5" customHeight="1">
      <c r="A882" s="106"/>
    </row>
    <row r="883" spans="1:1" ht="16.5" customHeight="1">
      <c r="A883" s="106"/>
    </row>
    <row r="884" spans="1:1" ht="16.5" customHeight="1">
      <c r="A884" s="106"/>
    </row>
    <row r="885" spans="1:1" ht="16.5" customHeight="1">
      <c r="A885" s="106"/>
    </row>
    <row r="886" spans="1:1" ht="16.5" customHeight="1">
      <c r="A886" s="106"/>
    </row>
    <row r="887" spans="1:1" ht="16.5" customHeight="1">
      <c r="A887" s="106"/>
    </row>
    <row r="888" spans="1:1" ht="16.5" customHeight="1">
      <c r="A888" s="106"/>
    </row>
    <row r="889" spans="1:1" ht="16.5" customHeight="1">
      <c r="A889" s="106"/>
    </row>
    <row r="890" spans="1:1" ht="16.5" customHeight="1">
      <c r="A890" s="106"/>
    </row>
    <row r="891" spans="1:1" ht="16.5" customHeight="1">
      <c r="A891" s="106"/>
    </row>
    <row r="892" spans="1:1" ht="16.5" customHeight="1">
      <c r="A892" s="106"/>
    </row>
    <row r="893" spans="1:1" ht="16.5" customHeight="1">
      <c r="A893" s="106"/>
    </row>
    <row r="894" spans="1:1" ht="16.5" customHeight="1">
      <c r="A894" s="106"/>
    </row>
    <row r="895" spans="1:1" ht="16.5" customHeight="1">
      <c r="A895" s="106"/>
    </row>
    <row r="896" spans="1:1" ht="16.5" customHeight="1">
      <c r="A896" s="106"/>
    </row>
    <row r="897" spans="1:1" ht="16.5" customHeight="1">
      <c r="A897" s="106"/>
    </row>
    <row r="898" spans="1:1" ht="16.5" customHeight="1">
      <c r="A898" s="106"/>
    </row>
    <row r="899" spans="1:1" ht="16.5" customHeight="1">
      <c r="A899" s="106"/>
    </row>
    <row r="900" spans="1:1" ht="16.5" customHeight="1">
      <c r="A900" s="106"/>
    </row>
    <row r="901" spans="1:1" ht="16.5" customHeight="1">
      <c r="A901" s="106"/>
    </row>
    <row r="902" spans="1:1" ht="16.5" customHeight="1">
      <c r="A902" s="106"/>
    </row>
    <row r="903" spans="1:1" ht="16.5" customHeight="1">
      <c r="A903" s="106"/>
    </row>
    <row r="904" spans="1:1" ht="16.5" customHeight="1">
      <c r="A904" s="106"/>
    </row>
    <row r="905" spans="1:1" ht="16.5" customHeight="1">
      <c r="A905" s="106"/>
    </row>
    <row r="906" spans="1:1" ht="16.5" customHeight="1">
      <c r="A906" s="106"/>
    </row>
    <row r="907" spans="1:1" ht="16.5" customHeight="1">
      <c r="A907" s="106"/>
    </row>
    <row r="908" spans="1:1" ht="16.5" customHeight="1">
      <c r="A908" s="106"/>
    </row>
    <row r="909" spans="1:1" ht="16.5" customHeight="1">
      <c r="A909" s="106"/>
    </row>
    <row r="910" spans="1:1" ht="16.5" customHeight="1">
      <c r="A910" s="106"/>
    </row>
    <row r="911" spans="1:1" ht="16.5" customHeight="1">
      <c r="A911" s="106"/>
    </row>
    <row r="912" spans="1:1" ht="16.5" customHeight="1">
      <c r="A912" s="106"/>
    </row>
    <row r="913" spans="1:1" ht="16.5" customHeight="1">
      <c r="A913" s="106"/>
    </row>
    <row r="914" spans="1:1" ht="16.5" customHeight="1">
      <c r="A914" s="106"/>
    </row>
    <row r="915" spans="1:1" ht="16.5" customHeight="1">
      <c r="A915" s="106"/>
    </row>
    <row r="916" spans="1:1" ht="16.5" customHeight="1">
      <c r="A916" s="106"/>
    </row>
    <row r="917" spans="1:1" ht="16.5" customHeight="1">
      <c r="A917" s="106"/>
    </row>
    <row r="918" spans="1:1" ht="16.5" customHeight="1">
      <c r="A918" s="106"/>
    </row>
    <row r="919" spans="1:1" ht="16.5" customHeight="1">
      <c r="A919" s="106"/>
    </row>
    <row r="920" spans="1:1" ht="16.5" customHeight="1">
      <c r="A920" s="106"/>
    </row>
    <row r="921" spans="1:1" ht="16.5" customHeight="1">
      <c r="A921" s="106"/>
    </row>
    <row r="922" spans="1:1" ht="16.5" customHeight="1">
      <c r="A922" s="106"/>
    </row>
    <row r="923" spans="1:1" ht="16.5" customHeight="1">
      <c r="A923" s="106"/>
    </row>
    <row r="924" spans="1:1" ht="16.5" customHeight="1">
      <c r="A924" s="106"/>
    </row>
    <row r="925" spans="1:1" ht="16.5" customHeight="1">
      <c r="A925" s="106"/>
    </row>
    <row r="926" spans="1:1" ht="16.5" customHeight="1">
      <c r="A926" s="106"/>
    </row>
    <row r="927" spans="1:1" ht="16.5" customHeight="1">
      <c r="A927" s="106"/>
    </row>
    <row r="928" spans="1:1" ht="16.5" customHeight="1">
      <c r="A928" s="106"/>
    </row>
    <row r="929" spans="1:1" ht="16.5" customHeight="1">
      <c r="A929" s="106"/>
    </row>
    <row r="930" spans="1:1" ht="16.5" customHeight="1">
      <c r="A930" s="106"/>
    </row>
    <row r="931" spans="1:1" ht="16.5" customHeight="1">
      <c r="A931" s="106"/>
    </row>
    <row r="932" spans="1:1" ht="16.5" customHeight="1">
      <c r="A932" s="106"/>
    </row>
    <row r="933" spans="1:1" ht="16.5" customHeight="1">
      <c r="A933" s="106"/>
    </row>
    <row r="934" spans="1:1" ht="16.5" customHeight="1">
      <c r="A934" s="106"/>
    </row>
    <row r="935" spans="1:1" ht="16.5" customHeight="1">
      <c r="A935" s="106"/>
    </row>
    <row r="936" spans="1:1" ht="16.5" customHeight="1">
      <c r="A936" s="106"/>
    </row>
    <row r="937" spans="1:1" ht="16.5" customHeight="1">
      <c r="A937" s="106"/>
    </row>
    <row r="938" spans="1:1" ht="16.5" customHeight="1">
      <c r="A938" s="106"/>
    </row>
    <row r="939" spans="1:1" ht="16.5" customHeight="1">
      <c r="A939" s="106"/>
    </row>
    <row r="940" spans="1:1" ht="16.5" customHeight="1">
      <c r="A940" s="106"/>
    </row>
    <row r="941" spans="1:1" ht="16.5" customHeight="1">
      <c r="A941" s="106"/>
    </row>
    <row r="942" spans="1:1" ht="16.5" customHeight="1">
      <c r="A942" s="106"/>
    </row>
    <row r="943" spans="1:1" ht="16.5" customHeight="1">
      <c r="A943" s="106"/>
    </row>
    <row r="944" spans="1:1" ht="16.5" customHeight="1">
      <c r="A944" s="106"/>
    </row>
    <row r="945" spans="1:1" ht="16.5" customHeight="1">
      <c r="A945" s="106"/>
    </row>
    <row r="946" spans="1:1" ht="16.5" customHeight="1">
      <c r="A946" s="106"/>
    </row>
    <row r="947" spans="1:1" ht="16.5" customHeight="1">
      <c r="A947" s="106"/>
    </row>
    <row r="948" spans="1:1" ht="16.5" customHeight="1">
      <c r="A948" s="106"/>
    </row>
    <row r="949" spans="1:1" ht="16.5" customHeight="1">
      <c r="A949" s="106"/>
    </row>
    <row r="950" spans="1:1" ht="16.5" customHeight="1">
      <c r="A950" s="106"/>
    </row>
    <row r="951" spans="1:1" ht="16.5" customHeight="1">
      <c r="A951" s="106"/>
    </row>
    <row r="952" spans="1:1" ht="16.5" customHeight="1">
      <c r="A952" s="106"/>
    </row>
    <row r="953" spans="1:1" ht="16.5" customHeight="1">
      <c r="A953" s="106"/>
    </row>
    <row r="954" spans="1:1" ht="16.5" customHeight="1">
      <c r="A954" s="106"/>
    </row>
    <row r="955" spans="1:1" ht="16.5" customHeight="1">
      <c r="A955" s="106"/>
    </row>
    <row r="956" spans="1:1" ht="16.5" customHeight="1">
      <c r="A956" s="106"/>
    </row>
    <row r="957" spans="1:1" ht="16.5" customHeight="1">
      <c r="A957" s="106"/>
    </row>
    <row r="958" spans="1:1" ht="16.5" customHeight="1">
      <c r="A958" s="106"/>
    </row>
    <row r="959" spans="1:1" ht="16.5" customHeight="1">
      <c r="A959" s="106"/>
    </row>
    <row r="960" spans="1:1" ht="16.5" customHeight="1">
      <c r="A960" s="106"/>
    </row>
    <row r="961" spans="1:1" ht="16.5" customHeight="1">
      <c r="A961" s="106"/>
    </row>
    <row r="962" spans="1:1" ht="16.5" customHeight="1">
      <c r="A962" s="106"/>
    </row>
    <row r="963" spans="1:1" ht="16.5" customHeight="1">
      <c r="A963" s="106"/>
    </row>
    <row r="964" spans="1:1" ht="16.5" customHeight="1">
      <c r="A964" s="106"/>
    </row>
    <row r="965" spans="1:1" ht="16.5" customHeight="1">
      <c r="A965" s="106"/>
    </row>
    <row r="966" spans="1:1" ht="16.5" customHeight="1">
      <c r="A966" s="106"/>
    </row>
    <row r="967" spans="1:1" ht="16.5" customHeight="1">
      <c r="A967" s="106"/>
    </row>
    <row r="968" spans="1:1" ht="16.5" customHeight="1">
      <c r="A968" s="106"/>
    </row>
    <row r="969" spans="1:1" ht="16.5" customHeight="1">
      <c r="A969" s="106"/>
    </row>
    <row r="970" spans="1:1" ht="16.5" customHeight="1">
      <c r="A970" s="106"/>
    </row>
    <row r="971" spans="1:1" ht="16.5" customHeight="1">
      <c r="A971" s="106"/>
    </row>
    <row r="972" spans="1:1" ht="16.5" customHeight="1">
      <c r="A972" s="106"/>
    </row>
    <row r="973" spans="1:1" ht="16.5" customHeight="1">
      <c r="A973" s="106"/>
    </row>
    <row r="974" spans="1:1" ht="16.5" customHeight="1">
      <c r="A974" s="106"/>
    </row>
    <row r="975" spans="1:1" ht="16.5" customHeight="1">
      <c r="A975" s="106"/>
    </row>
    <row r="976" spans="1:1" ht="16.5" customHeight="1">
      <c r="A976" s="106"/>
    </row>
    <row r="977" spans="1:1" ht="16.5" customHeight="1">
      <c r="A977" s="106"/>
    </row>
    <row r="978" spans="1:1" ht="16.5" customHeight="1">
      <c r="A978" s="106"/>
    </row>
    <row r="979" spans="1:1" ht="16.5" customHeight="1">
      <c r="A979" s="106"/>
    </row>
    <row r="980" spans="1:1" ht="16.5" customHeight="1">
      <c r="A980" s="106"/>
    </row>
    <row r="981" spans="1:1" ht="16.5" customHeight="1">
      <c r="A981" s="106"/>
    </row>
    <row r="982" spans="1:1" ht="16.5" customHeight="1">
      <c r="A982" s="106"/>
    </row>
    <row r="983" spans="1:1" ht="16.5" customHeight="1">
      <c r="A983" s="106"/>
    </row>
    <row r="984" spans="1:1" ht="16.5" customHeight="1">
      <c r="A984" s="106"/>
    </row>
    <row r="985" spans="1:1" ht="16.5" customHeight="1">
      <c r="A985" s="106"/>
    </row>
    <row r="986" spans="1:1" ht="16.5" customHeight="1">
      <c r="A986" s="106"/>
    </row>
    <row r="987" spans="1:1" ht="16.5" customHeight="1">
      <c r="A987" s="106"/>
    </row>
    <row r="988" spans="1:1" ht="16.5" customHeight="1">
      <c r="A988" s="106"/>
    </row>
    <row r="989" spans="1:1" ht="16.5" customHeight="1">
      <c r="A989" s="106"/>
    </row>
    <row r="990" spans="1:1" ht="16.5" customHeight="1">
      <c r="A990" s="106"/>
    </row>
    <row r="991" spans="1:1" ht="16.5" customHeight="1">
      <c r="A991" s="106"/>
    </row>
    <row r="992" spans="1:1" ht="16.5" customHeight="1">
      <c r="A992" s="106"/>
    </row>
    <row r="993" spans="1:1" ht="16.5" customHeight="1">
      <c r="A993" s="106"/>
    </row>
    <row r="994" spans="1:1" ht="16.5" customHeight="1">
      <c r="A994" s="106"/>
    </row>
    <row r="995" spans="1:1" ht="16.5" customHeight="1">
      <c r="A995" s="106"/>
    </row>
    <row r="996" spans="1:1" ht="16.5" customHeight="1">
      <c r="A996" s="106"/>
    </row>
    <row r="997" spans="1:1" ht="16.5" customHeight="1">
      <c r="A997" s="106"/>
    </row>
    <row r="998" spans="1:1" ht="16.5" customHeight="1">
      <c r="A998" s="106"/>
    </row>
    <row r="999" spans="1:1" ht="16.5" customHeight="1">
      <c r="A999" s="106"/>
    </row>
    <row r="1000" spans="1:1" ht="16.5" customHeight="1">
      <c r="A1000" s="106"/>
    </row>
  </sheetData>
  <phoneticPr fontId="40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Jaeson</cp:lastModifiedBy>
  <cp:lastPrinted>2017-03-02T16:16:19Z</cp:lastPrinted>
  <dcterms:modified xsi:type="dcterms:W3CDTF">2017-04-01T13:16:01Z</dcterms:modified>
</cp:coreProperties>
</file>