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시트1" sheetId="2" r:id="rId4"/>
    <sheet state="visible" name="참조 테이블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장점(p.41)</t>
      </text>
    </comment>
    <comment authorId="0" ref="E20">
      <text>
        <t xml:space="preserve">0.25 +/-당 5cp
</t>
      </text>
    </comment>
    <comment authorId="0" ref="E21">
      <text>
        <t xml:space="preserve">기본 속력에서 소수점 이하를 버림</t>
      </text>
    </comment>
    <comment authorId="0" ref="A42">
      <text>
        <t xml:space="preserve">SHP+12,ST+2,HT+2,정신 방어막+2(72CP) 최대 지속시간 30초 미만 -75%
일일 사용횟수 2회-30%
일시적 단점(방어 향상-1) -30%
합계 : -80% -55%(실질반영22.5%)
72*0.775*0.2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3">
      <text>
        <t xml:space="preserve">동료(25%,항상)(4)
강제 -50%
종 +50%
특수 능력+50%
</t>
      </text>
    </comment>
  </commentList>
</comments>
</file>

<file path=xl/sharedStrings.xml><?xml version="1.0" encoding="utf-8"?>
<sst xmlns="http://schemas.openxmlformats.org/spreadsheetml/2006/main" count="720" uniqueCount="337">
  <si>
    <t>ST</t>
  </si>
  <si>
    <t>찌르기</t>
  </si>
  <si>
    <t>휘두르기</t>
  </si>
  <si>
    <t>보정치</t>
  </si>
  <si>
    <t>쉬움</t>
  </si>
  <si>
    <t>보통</t>
  </si>
  <si>
    <t>어려움</t>
  </si>
  <si>
    <t>매우 어려움</t>
  </si>
  <si>
    <t>1d-6</t>
  </si>
  <si>
    <t>1d-5</t>
  </si>
  <si>
    <t>1d-4</t>
  </si>
  <si>
    <t>SHP</t>
  </si>
  <si>
    <t>레벨</t>
  </si>
  <si>
    <t>1d-3</t>
  </si>
  <si>
    <t>최하위</t>
  </si>
  <si>
    <t>하위</t>
  </si>
  <si>
    <t>중위</t>
  </si>
  <si>
    <t>상위</t>
  </si>
  <si>
    <t>최상위</t>
  </si>
  <si>
    <t>마재</t>
  </si>
  <si>
    <t>누적 소모CP</t>
  </si>
  <si>
    <t>누적 획득CP</t>
  </si>
  <si>
    <t>여유CP</t>
  </si>
  <si>
    <t>내성</t>
  </si>
  <si>
    <t>0.25/0.25/0.5</t>
  </si>
  <si>
    <t>기능</t>
  </si>
  <si>
    <t>1d-2</t>
  </si>
  <si>
    <t>열위 주문[2CP](16CP)</t>
  </si>
  <si>
    <t>사역마(4CP)</t>
  </si>
  <si>
    <t>캐릭터 이름:</t>
  </si>
  <si>
    <t>열위 주문[3CP](24CP)</t>
  </si>
  <si>
    <t>슬롯</t>
  </si>
  <si>
    <t>1개</t>
  </si>
  <si>
    <t>열위 주문[4CP](32CP)</t>
  </si>
  <si>
    <t>메타매직 미점 1개</t>
  </si>
  <si>
    <t>주문슬롯[10] 35CP</t>
  </si>
  <si>
    <t>1d-1</t>
  </si>
  <si>
    <t>페카(오크 야만전사)</t>
  </si>
  <si>
    <t>1d</t>
  </si>
  <si>
    <t>열위 주문[5CP](40CP)</t>
  </si>
  <si>
    <t>주문한정 -20%</t>
  </si>
  <si>
    <t>1d+1</t>
  </si>
  <si>
    <t>플레이어 이름:</t>
  </si>
  <si>
    <t>열위 주문[8CP](64CP)</t>
  </si>
  <si>
    <t>예비시간 8시간 -60%</t>
  </si>
  <si>
    <t>1d+2</t>
  </si>
  <si>
    <t>열위 주문[9CP](72CP)</t>
  </si>
  <si>
    <t>사용 조건(해당 주문이 적힌 책이 필요) -20%</t>
  </si>
  <si>
    <t>열위 주문[12CP](96CP)</t>
  </si>
  <si>
    <t>소비시간 연장 2단계 -20%</t>
  </si>
  <si>
    <t>2d-1</t>
  </si>
  <si>
    <t>총 CP :</t>
  </si>
  <si>
    <t>2d</t>
  </si>
  <si>
    <t>열위 주문[14CP](112CP)</t>
  </si>
  <si>
    <t>주문슬롯[20] 65CP</t>
  </si>
  <si>
    <t>2d+1</t>
  </si>
  <si>
    <t>열위 주문[15CP](120CP)</t>
  </si>
  <si>
    <t>2d+2</t>
  </si>
  <si>
    <t>실질 전투력</t>
  </si>
  <si>
    <t>육신 내구도</t>
  </si>
  <si>
    <t>열위 주문[18CP](144CP)</t>
  </si>
  <si>
    <t>3d-1</t>
  </si>
  <si>
    <t>3d</t>
  </si>
  <si>
    <t>반응 신속도</t>
  </si>
  <si>
    <t>열위 주문[20CP](160CP)</t>
  </si>
  <si>
    <t>소비시간 연장 1단계 -10%</t>
  </si>
  <si>
    <t>정신 방어막</t>
  </si>
  <si>
    <t>3d+1</t>
  </si>
  <si>
    <t>열위 주문[22CP](176CP)</t>
  </si>
  <si>
    <t>3d+2</t>
  </si>
  <si>
    <t>키:</t>
  </si>
  <si>
    <t>4d-1</t>
  </si>
  <si>
    <t>열위 주문[24CP](192CP)</t>
  </si>
  <si>
    <t>체중:</t>
  </si>
  <si>
    <t>주문슬롯[30] 95CP</t>
  </si>
  <si>
    <t>155kg</t>
  </si>
  <si>
    <t>4d</t>
  </si>
  <si>
    <t>열위 주문[27CP](216CP)</t>
  </si>
  <si>
    <t>크기:</t>
  </si>
  <si>
    <t>4d+1</t>
  </si>
  <si>
    <t>열위 주문[28CP](224CP)</t>
  </si>
  <si>
    <t>나이:</t>
  </si>
  <si>
    <t>4d+2</t>
  </si>
  <si>
    <t>열위 주문[30CP](240CP)</t>
  </si>
  <si>
    <t>수명 연장 3단계(6CP)</t>
  </si>
  <si>
    <t>미 사용 CP:</t>
  </si>
  <si>
    <t>5d-1</t>
  </si>
  <si>
    <t>5d</t>
  </si>
  <si>
    <t>5d+1</t>
  </si>
  <si>
    <t>주문슬롯[40] 125CP</t>
  </si>
  <si>
    <t>주문한정 -20%, IQ 판정 필요 -10%</t>
  </si>
  <si>
    <t>예비시간 단축 1단계 +20%</t>
  </si>
  <si>
    <t>5d+2</t>
  </si>
  <si>
    <t>주문슬롯[50] 155CP</t>
  </si>
  <si>
    <t>6d-1</t>
  </si>
  <si>
    <t>외모:</t>
  </si>
  <si>
    <t>6d</t>
  </si>
  <si>
    <t>6d+1</t>
  </si>
  <si>
    <t>6d+2</t>
  </si>
  <si>
    <t>7d-1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</si>
  <si>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</si>
  <si>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</si>
  <si>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</si>
  <si>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</si>
  <si>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</si>
  <si>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</si>
  <si>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7d+1</t>
  </si>
  <si>
    <t>언어(말/글)</t>
  </si>
  <si>
    <t>CP</t>
  </si>
  <si>
    <t>공격 판정</t>
  </si>
  <si>
    <t>8d-1</t>
  </si>
  <si>
    <t>사용 무기</t>
  </si>
  <si>
    <t>피해</t>
  </si>
  <si>
    <t>피해 유형</t>
  </si>
  <si>
    <t>리치</t>
  </si>
  <si>
    <t>8d+1</t>
  </si>
  <si>
    <t>실력</t>
  </si>
  <si>
    <t>9d</t>
  </si>
  <si>
    <t>그레이트 소드</t>
  </si>
  <si>
    <t>4d+4</t>
  </si>
  <si>
    <t>베기</t>
  </si>
  <si>
    <t>1,2</t>
  </si>
  <si>
    <t>9d+2</t>
  </si>
  <si>
    <t>HP</t>
  </si>
  <si>
    <t>의지력</t>
  </si>
  <si>
    <t>지각력</t>
  </si>
  <si>
    <t>FP</t>
  </si>
  <si>
    <t>2d+3</t>
  </si>
  <si>
    <t>때리기</t>
  </si>
  <si>
    <t>8d</t>
  </si>
  <si>
    <t>10d</t>
  </si>
  <si>
    <t>너클</t>
  </si>
  <si>
    <t>C,1</t>
  </si>
  <si>
    <t>8d+2</t>
  </si>
  <si>
    <t>10d+2</t>
  </si>
  <si>
    <t>투창</t>
  </si>
  <si>
    <t>11d</t>
  </si>
  <si>
    <t>징 박힌 방패</t>
  </si>
  <si>
    <t>11d+2</t>
  </si>
  <si>
    <t>12d</t>
  </si>
  <si>
    <t>클릭해서 효과를 살펴보세요.</t>
  </si>
  <si>
    <t>타격 ST</t>
  </si>
  <si>
    <t>팔 ST</t>
  </si>
  <si>
    <t>12d+2</t>
  </si>
  <si>
    <t>TL:</t>
  </si>
  <si>
    <t>13d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</si>
  <si>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</si>
  <si>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</si>
  <si>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</si>
  <si>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</si>
  <si>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</si>
  <si>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</si>
  <si>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</si>
  <si>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</si>
  <si>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</si>
  <si>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</si>
  <si>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</si>
  <si>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</si>
  <si>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</si>
  <si>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</si>
  <si>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</si>
  <si>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</si>
  <si>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</si>
  <si>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</si>
  <si>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</si>
  <si>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</si>
  <si>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</si>
  <si>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</si>
  <si>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</si>
  <si>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</si>
  <si>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</si>
  <si>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</si>
  <si>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</si>
  <si>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</si>
  <si>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</si>
  <si>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</si>
  <si>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</si>
  <si>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</si>
  <si>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</si>
  <si>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</si>
  <si>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</si>
  <si>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</si>
  <si>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</si>
  <si>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천대 계층(미개인)</t>
  </si>
  <si>
    <t>두개골</t>
  </si>
  <si>
    <t>얼굴</t>
  </si>
  <si>
    <t>눈</t>
  </si>
  <si>
    <t>무거움(3)</t>
  </si>
  <si>
    <t>자연 친화 4단계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</si>
  <si>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</si>
  <si>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</si>
  <si>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</si>
  <si>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</si>
  <si>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</si>
  <si>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</si>
  <si>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난이도</t>
  </si>
  <si>
    <t>기반</t>
  </si>
  <si>
    <t>수정치</t>
  </si>
  <si>
    <t>결과값</t>
  </si>
  <si>
    <t>빠른 치유</t>
  </si>
  <si>
    <t>위장</t>
  </si>
  <si>
    <t>저항력 강함(생물학적 유해 요소, +3)</t>
  </si>
  <si>
    <t>항법(육지)</t>
  </si>
  <si>
    <t>팔</t>
  </si>
  <si>
    <t>다리</t>
  </si>
  <si>
    <t>손</t>
  </si>
  <si>
    <t>발</t>
  </si>
  <si>
    <t>적외선 시각</t>
  </si>
  <si>
    <t>생존술(던전)</t>
  </si>
  <si>
    <t>청각 예민 2단계</t>
  </si>
  <si>
    <t>추적</t>
  </si>
  <si>
    <t>고통에 강함</t>
  </si>
  <si>
    <t>투창기</t>
  </si>
  <si>
    <t>시작 소지금을 입력하면 자동으로 작성됩니다.</t>
  </si>
  <si>
    <t>전투 반사신경</t>
  </si>
  <si>
    <t>대검</t>
  </si>
  <si>
    <t>소지금</t>
  </si>
  <si>
    <t>대담성 5단계</t>
  </si>
  <si>
    <t>방패</t>
  </si>
  <si>
    <t>시작 소지금</t>
  </si>
  <si>
    <t>현재 소지금</t>
  </si>
  <si>
    <t>바바리안 Rank 4</t>
  </si>
  <si>
    <t>격투</t>
  </si>
  <si>
    <t>넓은 시야</t>
  </si>
  <si>
    <t>레슬링</t>
  </si>
  <si>
    <t>위험 감지</t>
  </si>
  <si>
    <t>은밀행동</t>
  </si>
  <si>
    <t>박물학</t>
  </si>
  <si>
    <t>격노/2</t>
  </si>
  <si>
    <t>성대모사(새소리 또는 짐승소리)</t>
  </si>
  <si>
    <t>수영</t>
  </si>
  <si>
    <t>단점과 버릇</t>
  </si>
  <si>
    <t>걷기</t>
  </si>
  <si>
    <t>테크닉</t>
  </si>
  <si>
    <t>디폴트</t>
  </si>
  <si>
    <t>결과</t>
  </si>
  <si>
    <t>골목대장(12)</t>
  </si>
  <si>
    <t>달리기</t>
  </si>
  <si>
    <t>거인증</t>
  </si>
  <si>
    <t>고기잡이(쉬움)</t>
  </si>
  <si>
    <t>혐오스러운 버릇(세련되지 못한 품행)</t>
  </si>
  <si>
    <t>날씨 예측</t>
  </si>
  <si>
    <t>명약관화</t>
  </si>
  <si>
    <t>동물 다루기(동굴곰)</t>
  </si>
  <si>
    <t>자만심(12)</t>
  </si>
  <si>
    <t>변장(동물)</t>
  </si>
  <si>
    <t>의무감(부하)</t>
  </si>
  <si>
    <t>응급처치</t>
  </si>
  <si>
    <t>손재간 없음</t>
  </si>
  <si>
    <t>관찰</t>
  </si>
  <si>
    <t>강제침입</t>
  </si>
  <si>
    <t>오르기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</si>
  <si>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</si>
  <si>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</si>
  <si>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</si>
  <si>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</si>
  <si>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</si>
  <si>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</si>
  <si>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</si>
  <si>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</si>
  <si>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</si>
  <si>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</si>
  <si>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</si>
  <si>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</si>
  <si>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휘두르기+3/베기</t>
  </si>
  <si>
    <t>11↑</t>
  </si>
  <si>
    <t>찌르기+2/때리기</t>
  </si>
  <si>
    <t>찌르기/때리기</t>
  </si>
  <si>
    <t>발차기</t>
  </si>
  <si>
    <t>3,4</t>
  </si>
  <si>
    <t>찌르기+1/때리기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</si>
  <si>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</si>
  <si>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</si>
  <si>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</si>
  <si>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</si>
  <si>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</si>
  <si>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</si>
  <si>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대형 방패</t>
  </si>
  <si>
    <t>2,4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</si>
  <si>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</si>
  <si>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</si>
  <si>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</si>
  <si>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</si>
  <si>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</si>
  <si>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</si>
  <si>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</si>
  <si>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</si>
  <si>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</si>
  <si>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</si>
  <si>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</si>
  <si>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x1.5/x2.5</t>
  </si>
  <si>
    <t>찌르기+1/꿰기</t>
  </si>
  <si>
    <t>T(1)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</si>
  <si>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</si>
  <si>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</si>
  <si>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</si>
  <si>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</si>
  <si>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</si>
  <si>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</si>
  <si>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</si>
  <si>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</si>
  <si>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</si>
  <si>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</si>
  <si>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</si>
  <si>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</si>
  <si>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옆이 트인 강철 투구</t>
  </si>
  <si>
    <t>가죽 갑옷</t>
  </si>
  <si>
    <t>가죽 팔 갑옷</t>
  </si>
  <si>
    <t>철장갑</t>
  </si>
  <si>
    <t>가죽 다리 갑옷</t>
  </si>
  <si>
    <t>철장화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</si>
  <si>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</si>
  <si>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</si>
  <si>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</si>
  <si>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고유 공격</t>
  </si>
  <si>
    <t>결과 CP</t>
  </si>
  <si>
    <t>역류</t>
  </si>
  <si>
    <t>2d/베기</t>
  </si>
  <si>
    <t>10/100</t>
  </si>
  <si>
    <t>던지기</t>
  </si>
  <si>
    <t>향상</t>
  </si>
  <si>
    <t>둔상 강화</t>
  </si>
  <si>
    <t>향상율</t>
  </si>
  <si>
    <t>제한</t>
  </si>
  <si>
    <t>정확도 저하 3, 사거리 1/10</t>
  </si>
  <si>
    <t>차감율</t>
  </si>
  <si>
    <t>무모한 일격</t>
  </si>
  <si>
    <t>5d/열</t>
  </si>
  <si>
    <t>고유공격</t>
  </si>
  <si>
    <t>둔상 강화, 전기 충격</t>
  </si>
  <si>
    <t>근거리 공격: 리치 1(받아내기 불가), 부작용(피해량의 ⅓ 피해), 냉각시간 5초</t>
  </si>
  <si>
    <t>단계를 입력하시면 결과 CP, 저항값은 자동으로 계산됩니다.</t>
  </si>
  <si>
    <t>해악</t>
  </si>
  <si>
    <t>단계</t>
  </si>
  <si>
    <t>라그나로크</t>
  </si>
  <si>
    <t>캐릭터 백스토리</t>
  </si>
  <si>
    <t>메모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</si>
</sst>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_);[Red]\(\$#,##0\)"/>
  </numFmts>
  <fonts count="53">
    <font>
      <sz val="11.0"/>
      <color rgb="FF000000"/>
      <name val="맑은 고딕"/>
    </font>
    <font>
      <sz val="9.0"/>
      <color rgb="FF000000"/>
      <name val="맑은 고딕"/>
    </font>
    <font/>
    <font>
      <sz val="9.0"/>
      <color rgb="FF000000"/>
      <name val="나눔고딕 bold"/>
    </font>
    <font>
      <sz val="11.0"/>
      <color rgb="FF000000"/>
      <name val="Arial"/>
    </font>
    <font>
      <b/>
      <sz val="16.0"/>
      <color rgb="FF000000"/>
      <name val="나눔손글씨 붓"/>
    </font>
    <font>
      <b/>
      <sz val="11.0"/>
      <color rgb="FFC00000"/>
      <name val="휴먼둥근헤드라인"/>
    </font>
    <font>
      <sz val="9.0"/>
      <name val="맑은 고딕"/>
    </font>
    <font>
      <sz val="9.0"/>
      <color rgb="FF000000"/>
      <name val="Arial"/>
    </font>
    <font>
      <b/>
      <sz val="11.0"/>
      <color rgb="FFC00000"/>
      <name val="맑은 고딕"/>
    </font>
    <font>
      <b/>
      <sz val="11.0"/>
      <color rgb="FF000000"/>
      <name val="맑은 고딕"/>
    </font>
    <font>
      <b/>
      <sz val="9.0"/>
      <color rgb="FF000000"/>
      <name val="맑은 고딕"/>
    </font>
    <font>
      <b/>
      <sz val="9.0"/>
      <color rgb="FF000000"/>
      <name val="Arial"/>
    </font>
    <font>
      <b/>
      <sz val="16.0"/>
      <color rgb="FF000000"/>
      <name val="맑은 고딕"/>
    </font>
    <font>
      <b/>
      <sz val="9.0"/>
      <color rgb="FFC00000"/>
      <name val="맑은 고딕"/>
    </font>
    <font>
      <b/>
      <sz val="9.0"/>
      <color rgb="FFC00000"/>
      <name val="Arial"/>
    </font>
    <font>
      <u/>
      <sz val="9.0"/>
      <color rgb="FF000000"/>
      <name val="맑은 고딕"/>
    </font>
    <font>
      <b/>
      <sz val="12.0"/>
      <color rgb="FF000000"/>
      <name val="맑은 고딕"/>
    </font>
    <font>
      <sz val="7.0"/>
      <color rgb="FF000000"/>
      <name val="맑은 고딕"/>
    </font>
    <font>
      <b/>
      <sz val="8.0"/>
      <color rgb="FF000000"/>
      <name val="맑은 고딕"/>
    </font>
    <font>
      <sz val="22.0"/>
      <color rgb="FF000000"/>
      <name val="휴먼둥근헤드라인"/>
    </font>
    <font>
      <b/>
      <sz val="10.0"/>
      <color rgb="FF000000"/>
      <name val="맑은 고딕"/>
    </font>
    <font>
      <b/>
      <sz val="10.0"/>
      <color rgb="FFC00000"/>
      <name val="맑은 고딕"/>
    </font>
    <font>
      <sz val="10.0"/>
      <color rgb="FF000000"/>
      <name val="맑은 고딕"/>
    </font>
    <font>
      <b/>
      <i/>
      <sz val="9.0"/>
      <color rgb="FF000000"/>
      <name val="맑은 고딕"/>
    </font>
    <font>
      <sz val="8.0"/>
      <color rgb="FF000000"/>
      <name val="맑은 고딕"/>
    </font>
    <font>
      <b/>
      <sz val="22.0"/>
      <color rgb="FF000000"/>
      <name val="맑은 고딕"/>
    </font>
    <font>
      <b/>
      <sz val="9.0"/>
      <name val="맑은 고딕"/>
    </font>
    <font>
      <b/>
      <i/>
      <sz val="11.0"/>
      <color rgb="FF000000"/>
      <name val="맑은 고딕"/>
    </font>
    <font>
      <sz val="14.0"/>
      <color rgb="FF000000"/>
      <name val="휴먼둥근헤드라인"/>
    </font>
    <font>
      <sz val="6.0"/>
      <color rgb="FF000000"/>
      <name val="맑은 고딕"/>
    </font>
    <font>
      <b/>
      <sz val="7.0"/>
      <color rgb="FF000000"/>
      <name val="맑은 고딕"/>
    </font>
    <font>
      <b/>
      <sz val="14.0"/>
      <color rgb="FF000000"/>
      <name val="맑은 고딕"/>
    </font>
    <font>
      <sz val="8.0"/>
      <color rgb="FF000000"/>
      <name val="휴먼둥근헤드라인"/>
    </font>
    <font>
      <sz val="9.0"/>
      <color rgb="FF000000"/>
      <name val="휴먼둥근헤드라인"/>
    </font>
    <font>
      <sz val="16.0"/>
      <color rgb="FF000000"/>
      <name val="휴먼둥근헤드라인"/>
    </font>
    <font>
      <b/>
      <sz val="15.0"/>
      <color rgb="FF000000"/>
      <name val="맑은 고딕"/>
    </font>
    <font>
      <b/>
      <sz val="7.0"/>
      <name val="맑은 고딕"/>
    </font>
    <font>
      <sz val="16.0"/>
      <color rgb="FF000000"/>
      <name val="맑은 고딕"/>
    </font>
    <font>
      <b/>
      <i/>
      <sz val="10.0"/>
      <color rgb="FF000000"/>
      <name val="나눔명조 extrabold"/>
    </font>
    <font>
      <i/>
      <sz val="9.0"/>
      <color rgb="FF000000"/>
      <name val="맑은 고딕"/>
    </font>
    <font>
      <u/>
      <sz val="9.0"/>
      <color rgb="FF000000"/>
      <name val="맑은 고딕"/>
    </font>
    <font>
      <u/>
      <sz val="9.0"/>
      <color rgb="FF000000"/>
      <name val="맑은 고딕"/>
    </font>
    <font>
      <i/>
      <u/>
      <sz val="9.0"/>
      <color rgb="FF000000"/>
      <name val="맑은 고딕"/>
    </font>
    <font>
      <i/>
      <u/>
      <sz val="9.0"/>
      <color rgb="FF000000"/>
      <name val="맑은 고딕"/>
    </font>
    <font>
      <b/>
      <i/>
      <sz val="9.0"/>
      <color rgb="FF000000"/>
      <name val="나눔명조 extrabold"/>
    </font>
    <font>
      <u/>
      <sz val="9.0"/>
      <color rgb="FF000000"/>
      <name val="맑은 고딕"/>
    </font>
    <font>
      <u/>
      <sz val="9.0"/>
      <color rgb="FF000000"/>
      <name val="맑은 고딕"/>
    </font>
    <font>
      <u/>
      <sz val="9.0"/>
      <color rgb="FF000000"/>
      <name val="맑은 고딕"/>
    </font>
    <font>
      <b/>
      <i/>
      <sz val="9.0"/>
      <color rgb="FFC00000"/>
      <name val="맑은 고딕"/>
    </font>
    <font>
      <i/>
      <u/>
      <sz val="9.0"/>
      <color rgb="FF000000"/>
      <name val="맑은 고딕"/>
    </font>
    <font>
      <i/>
      <u/>
      <sz val="9.0"/>
      <color rgb="FF000000"/>
      <name val="맑은 고딕"/>
    </font>
    <font>
      <sz val="9.0"/>
      <color rgb="FF000000"/>
      <name val="나눔명조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72">
    <border>
      <left/>
      <right/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hair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/>
      <top style="medium">
        <color rgb="FF000000"/>
      </top>
      <bottom style="hair">
        <color rgb="FF000000"/>
      </bottom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medium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 style="medium">
        <color rgb="FF000000"/>
      </left>
      <right style="hair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hair">
        <color rgb="FF000000"/>
      </bottom>
    </border>
    <border>
      <left/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/>
      <bottom style="medium">
        <color rgb="FF000000"/>
      </bottom>
    </border>
    <border>
      <left style="hair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hair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/>
      <top style="hair">
        <color rgb="FF000000"/>
      </top>
      <bottom style="thin">
        <color rgb="FF000000"/>
      </bottom>
    </border>
    <border>
      <left/>
      <right style="dotted">
        <color rgb="FF000000"/>
      </right>
      <top style="hair">
        <color rgb="FF000000"/>
      </top>
      <bottom style="thin">
        <color rgb="FF000000"/>
      </bottom>
    </border>
    <border>
      <left/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hair">
        <color rgb="FF000000"/>
      </bottom>
    </border>
    <border>
      <left/>
      <right style="dotted">
        <color rgb="FF000000"/>
      </right>
      <top style="hair">
        <color rgb="FF000000"/>
      </top>
      <bottom style="medium">
        <color rgb="FF000000"/>
      </bottom>
    </border>
    <border>
      <left style="dotted">
        <color rgb="FF000000"/>
      </left>
      <right/>
      <top style="hair">
        <color rgb="FF000000"/>
      </top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/>
      <right style="dotted">
        <color rgb="FF000000"/>
      </right>
      <top style="medium">
        <color rgb="FF000000"/>
      </top>
      <bottom/>
    </border>
    <border>
      <left style="dotted">
        <color rgb="FF000000"/>
      </left>
      <right/>
      <top style="medium">
        <color rgb="FF000000"/>
      </top>
      <bottom style="hair">
        <color rgb="FF000000"/>
      </bottom>
    </border>
    <border>
      <left/>
      <right style="dotted">
        <color rgb="FF000000"/>
      </right>
      <top/>
      <bottom style="hair">
        <color rgb="FF000000"/>
      </bottom>
    </border>
    <border>
      <left style="dotted">
        <color rgb="FF000000"/>
      </left>
      <right/>
      <top style="hair">
        <color rgb="FF000000"/>
      </top>
      <bottom style="hair">
        <color rgb="FF000000"/>
      </bottom>
    </border>
    <border>
      <left/>
      <right style="dotted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06"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2" fontId="1" numFmtId="0" xfId="0" applyAlignment="1" applyBorder="1" applyFill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0" fillId="0" fontId="2" numFmtId="0" xfId="0" applyAlignment="1" applyFont="1">
      <alignment/>
    </xf>
    <xf borderId="0" fillId="2" fontId="3" numFmtId="0" xfId="0" applyAlignment="1" applyBorder="1" applyFont="1">
      <alignment horizontal="right" vertical="center"/>
    </xf>
    <xf borderId="0" fillId="0" fontId="4" numFmtId="0" xfId="0" applyAlignment="1" applyFont="1">
      <alignment/>
    </xf>
    <xf borderId="0" fillId="0" fontId="2" numFmtId="0" xfId="0" applyBorder="1" applyFont="1"/>
    <xf borderId="0" fillId="0" fontId="2" numFmtId="0" xfId="0" applyBorder="1" applyFont="1"/>
    <xf borderId="1" fillId="2" fontId="5" numFmtId="0" xfId="0" applyAlignment="1" applyBorder="1" applyFont="1">
      <alignment horizontal="center" vertical="center"/>
    </xf>
    <xf borderId="1" fillId="0" fontId="2" numFmtId="0" xfId="0" applyBorder="1" applyFont="1"/>
    <xf borderId="0" fillId="0" fontId="4" numFmtId="0" xfId="0" applyFont="1"/>
    <xf borderId="1" fillId="0" fontId="2" numFmtId="0" xfId="0" applyBorder="1" applyFont="1"/>
    <xf borderId="0" fillId="0" fontId="2" numFmtId="0" xfId="0" applyBorder="1" applyFont="1"/>
    <xf borderId="0" fillId="2" fontId="3" numFmtId="0" xfId="0" applyAlignment="1" applyBorder="1" applyFont="1">
      <alignment horizontal="right" vertical="center"/>
    </xf>
    <xf borderId="1" fillId="2" fontId="1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right" vertical="center"/>
    </xf>
    <xf borderId="0" fillId="0" fontId="4" numFmtId="0" xfId="0" applyAlignment="1" applyFont="1">
      <alignment horizontal="right"/>
    </xf>
    <xf borderId="0" fillId="2" fontId="1" numFmtId="0" xfId="0" applyAlignment="1" applyBorder="1" applyFont="1">
      <alignment horizontal="right" vertical="center"/>
    </xf>
    <xf borderId="0" fillId="0" fontId="0" numFmtId="0" xfId="0" applyAlignment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2" numFmtId="0" xfId="0" applyBorder="1" applyFont="1"/>
    <xf borderId="0" fillId="2" fontId="7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2" fillId="3" fontId="8" numFmtId="0" xfId="0" applyAlignment="1" applyBorder="1" applyFont="1">
      <alignment horizontal="center"/>
    </xf>
    <xf borderId="0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right" vertical="center"/>
    </xf>
    <xf borderId="5" fillId="2" fontId="1" numFmtId="0" xfId="0" applyAlignment="1" applyBorder="1" applyFont="1">
      <alignment horizontal="center" vertical="center"/>
    </xf>
    <xf borderId="5" fillId="0" fontId="2" numFmtId="0" xfId="0" applyBorder="1" applyFont="1"/>
    <xf borderId="0" fillId="2" fontId="3" numFmtId="0" xfId="0" applyAlignment="1" applyBorder="1" applyFont="1">
      <alignment vertical="center"/>
    </xf>
    <xf borderId="5" fillId="2" fontId="1" numFmtId="0" xfId="0" applyAlignment="1" applyBorder="1" applyFont="1">
      <alignment horizontal="center" vertical="center"/>
    </xf>
    <xf borderId="5" fillId="4" fontId="9" numFmtId="0" xfId="0" applyAlignment="1" applyBorder="1" applyFill="1" applyFont="1">
      <alignment horizontal="center" vertical="center"/>
    </xf>
    <xf borderId="0" fillId="2" fontId="10" numFmtId="0" xfId="0" applyAlignment="1" applyBorder="1" applyFont="1">
      <alignment vertical="center"/>
    </xf>
    <xf borderId="6" fillId="2" fontId="11" numFmtId="0" xfId="0" applyAlignment="1" applyBorder="1" applyFont="1">
      <alignment horizontal="center" vertical="center"/>
    </xf>
    <xf borderId="7" fillId="0" fontId="2" numFmtId="0" xfId="0" applyBorder="1" applyFont="1"/>
    <xf borderId="0" fillId="2" fontId="1" numFmtId="0" xfId="0" applyAlignment="1" applyBorder="1" applyFont="1">
      <alignment vertical="center"/>
    </xf>
    <xf borderId="8" fillId="2" fontId="12" numFmtId="0" xfId="0" applyAlignment="1" applyBorder="1" applyFont="1">
      <alignment horizontal="center"/>
    </xf>
    <xf borderId="0" fillId="2" fontId="13" numFmtId="0" xfId="0" applyAlignment="1" applyBorder="1" applyFont="1">
      <alignment vertical="center"/>
    </xf>
    <xf borderId="9" fillId="0" fontId="2" numFmtId="0" xfId="0" applyBorder="1" applyFont="1"/>
    <xf borderId="0" fillId="2" fontId="11" numFmtId="0" xfId="0" applyAlignment="1" applyBorder="1" applyFont="1">
      <alignment horizontal="right" vertical="center"/>
    </xf>
    <xf borderId="1" fillId="2" fontId="1" numFmtId="0" xfId="0" applyAlignment="1" applyBorder="1" applyFont="1">
      <alignment horizontal="left" vertical="center"/>
    </xf>
    <xf borderId="2" fillId="5" fontId="14" numFmtId="0" xfId="0" applyAlignment="1" applyBorder="1" applyFill="1" applyFont="1">
      <alignment horizontal="center" vertical="center"/>
    </xf>
    <xf borderId="6" fillId="5" fontId="15" numFmtId="0" xfId="0" applyAlignment="1" applyBorder="1" applyFont="1">
      <alignment horizontal="center"/>
    </xf>
    <xf borderId="7" fillId="0" fontId="2" numFmtId="0" xfId="0" applyBorder="1" applyFont="1"/>
    <xf borderId="0" fillId="2" fontId="16" numFmtId="0" xfId="0" applyAlignment="1" applyBorder="1" applyFont="1">
      <alignment horizontal="center" vertical="center"/>
    </xf>
    <xf borderId="10" fillId="2" fontId="17" numFmtId="0" xfId="0" applyAlignment="1" applyBorder="1" applyFont="1">
      <alignment horizontal="center" vertical="center"/>
    </xf>
    <xf borderId="10" fillId="0" fontId="2" numFmtId="0" xfId="0" applyBorder="1" applyFont="1"/>
    <xf borderId="0" fillId="2" fontId="18" numFmtId="0" xfId="0" applyAlignment="1" applyBorder="1" applyFont="1">
      <alignment horizontal="left" vertical="center"/>
    </xf>
    <xf borderId="0" fillId="2" fontId="19" numFmtId="0" xfId="0" applyAlignment="1" applyBorder="1" applyFont="1">
      <alignment horizontal="left" vertical="center"/>
    </xf>
    <xf borderId="2" fillId="2" fontId="20" numFmtId="0" xfId="0" applyAlignment="1" applyBorder="1" applyFont="1">
      <alignment horizontal="center" vertical="center"/>
    </xf>
    <xf borderId="3" fillId="0" fontId="2" numFmtId="0" xfId="0" applyBorder="1" applyFont="1"/>
    <xf borderId="0" fillId="2" fontId="1" numFmtId="0" xfId="0" applyAlignment="1" applyBorder="1" applyFont="1">
      <alignment horizontal="center" vertical="center"/>
    </xf>
    <xf borderId="2" fillId="3" fontId="21" numFmtId="0" xfId="0" applyAlignment="1" applyBorder="1" applyFont="1">
      <alignment horizontal="left" vertical="center"/>
    </xf>
    <xf borderId="11" fillId="0" fontId="2" numFmtId="0" xfId="0" applyBorder="1" applyFont="1"/>
    <xf borderId="11" fillId="0" fontId="2" numFmtId="0" xfId="0" applyBorder="1" applyFont="1"/>
    <xf borderId="11" fillId="3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vertical="center"/>
    </xf>
    <xf borderId="8" fillId="0" fontId="2" numFmtId="0" xfId="0" applyBorder="1" applyFont="1"/>
    <xf borderId="0" fillId="0" fontId="2" numFmtId="0" xfId="0" applyBorder="1" applyFont="1"/>
    <xf borderId="12" fillId="2" fontId="1" numFmtId="0" xfId="0" applyAlignment="1" applyBorder="1" applyFont="1">
      <alignment horizontal="left" vertical="center"/>
    </xf>
    <xf borderId="13" fillId="0" fontId="2" numFmtId="0" xfId="0" applyBorder="1" applyFont="1"/>
    <xf borderId="13" fillId="0" fontId="2" numFmtId="0" xfId="0" applyBorder="1" applyFont="1"/>
    <xf borderId="13" fillId="2" fontId="14" numFmtId="0" xfId="0" applyAlignment="1" applyBorder="1" applyFont="1">
      <alignment horizontal="center" vertical="center"/>
    </xf>
    <xf borderId="14" fillId="0" fontId="2" numFmtId="0" xfId="0" applyBorder="1" applyFont="1"/>
    <xf borderId="12" fillId="2" fontId="21" numFmtId="0" xfId="0" applyAlignment="1" applyBorder="1" applyFont="1">
      <alignment horizontal="center" vertical="center"/>
    </xf>
    <xf borderId="0" fillId="2" fontId="21" numFmtId="0" xfId="0" applyAlignment="1" applyBorder="1" applyFont="1">
      <alignment horizontal="center" vertical="center"/>
    </xf>
    <xf borderId="0" fillId="2" fontId="21" numFmtId="0" xfId="0" applyAlignment="1" applyBorder="1" applyFont="1">
      <alignment vertical="center"/>
    </xf>
    <xf borderId="0" fillId="2" fontId="11" numFmtId="0" xfId="0" applyAlignment="1" applyBorder="1" applyFont="1">
      <alignment horizontal="center" vertical="center"/>
    </xf>
    <xf borderId="14" fillId="2" fontId="11" numFmtId="0" xfId="0" applyAlignment="1" applyBorder="1" applyFont="1">
      <alignment horizontal="center" vertical="center"/>
    </xf>
    <xf borderId="11" fillId="5" fontId="14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0" fontId="2" numFmtId="0" xfId="0" applyBorder="1" applyFont="1"/>
    <xf borderId="16" fillId="0" fontId="2" numFmtId="0" xfId="0" applyBorder="1" applyFont="1"/>
    <xf borderId="16" fillId="2" fontId="14" numFmtId="0" xfId="0" applyAlignment="1" applyBorder="1" applyFont="1">
      <alignment horizontal="center" vertical="center"/>
    </xf>
    <xf borderId="17" fillId="0" fontId="2" numFmtId="0" xfId="0" applyBorder="1" applyFont="1"/>
    <xf borderId="15" fillId="2" fontId="1" numFmtId="0" xfId="0" applyAlignment="1" applyBorder="1" applyFont="1">
      <alignment horizontal="left" vertical="center"/>
    </xf>
    <xf borderId="0" fillId="2" fontId="22" numFmtId="0" xfId="0" applyAlignment="1" applyBorder="1" applyFont="1">
      <alignment horizontal="center" vertical="center"/>
    </xf>
    <xf borderId="16" fillId="2" fontId="11" numFmtId="0" xfId="0" applyAlignment="1" applyBorder="1" applyFont="1">
      <alignment horizontal="center" vertical="center"/>
    </xf>
    <xf borderId="0" fillId="2" fontId="23" numFmtId="0" xfId="0" applyAlignment="1" applyBorder="1" applyFont="1">
      <alignment horizontal="center" vertical="center"/>
    </xf>
    <xf borderId="14" fillId="2" fontId="24" numFmtId="0" xfId="0" applyAlignment="1" applyBorder="1" applyFont="1">
      <alignment vertical="center"/>
    </xf>
    <xf borderId="10" fillId="2" fontId="21" numFmtId="0" xfId="0" applyAlignment="1" applyBorder="1" applyFont="1">
      <alignment horizontal="center" vertical="center"/>
    </xf>
    <xf borderId="0" fillId="2" fontId="23" numFmtId="0" xfId="0" applyAlignment="1" applyBorder="1" applyFont="1">
      <alignment horizontal="center" vertical="center"/>
    </xf>
    <xf borderId="2" fillId="2" fontId="20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0" fillId="5" fontId="14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left" vertical="center"/>
    </xf>
    <xf borderId="10" fillId="0" fontId="2" numFmtId="0" xfId="0" applyBorder="1" applyFont="1"/>
    <xf borderId="10" fillId="2" fontId="1" numFmtId="0" xfId="0" applyAlignment="1" applyBorder="1" applyFont="1">
      <alignment horizontal="center" vertical="center"/>
    </xf>
    <xf borderId="10" fillId="2" fontId="14" numFmtId="0" xfId="0" applyAlignment="1" applyBorder="1" applyFont="1">
      <alignment horizontal="center" vertical="center"/>
    </xf>
    <xf borderId="9" fillId="0" fontId="2" numFmtId="0" xfId="0" applyBorder="1" applyFont="1"/>
    <xf borderId="18" fillId="2" fontId="1" numFmtId="0" xfId="0" applyAlignment="1" applyBorder="1" applyFont="1">
      <alignment horizontal="left" vertical="center"/>
    </xf>
    <xf borderId="19" fillId="0" fontId="2" numFmtId="0" xfId="0" applyBorder="1" applyFont="1"/>
    <xf borderId="19" fillId="0" fontId="2" numFmtId="0" xfId="0" applyBorder="1" applyFont="1"/>
    <xf borderId="10" fillId="2" fontId="23" numFmtId="0" xfId="0" applyAlignment="1" applyBorder="1" applyFont="1">
      <alignment horizontal="center" vertical="center"/>
    </xf>
    <xf borderId="19" fillId="2" fontId="11" numFmtId="0" xfId="0" applyAlignment="1" applyBorder="1" applyFont="1">
      <alignment horizontal="center" vertical="center"/>
    </xf>
    <xf borderId="10" fillId="2" fontId="23" numFmtId="0" xfId="0" applyAlignment="1" applyBorder="1" applyFont="1">
      <alignment horizontal="center" vertical="center"/>
    </xf>
    <xf borderId="9" fillId="2" fontId="24" numFmtId="0" xfId="0" applyAlignment="1" applyBorder="1" applyFont="1">
      <alignment vertical="center"/>
    </xf>
    <xf borderId="10" fillId="2" fontId="17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0" fillId="0" fontId="2" numFmtId="0" xfId="0" applyBorder="1" applyFont="1"/>
    <xf borderId="20" fillId="0" fontId="2" numFmtId="0" xfId="0" applyBorder="1" applyFont="1"/>
    <xf borderId="2" fillId="3" fontId="1" numFmtId="0" xfId="0" applyAlignment="1" applyBorder="1" applyFont="1">
      <alignment horizontal="center" vertical="center"/>
    </xf>
    <xf borderId="11" fillId="0" fontId="2" numFmtId="0" xfId="0" applyBorder="1" applyFont="1"/>
    <xf borderId="0" fillId="2" fontId="1" numFmtId="0" xfId="0" applyAlignment="1" applyBorder="1" applyFont="1">
      <alignment vertical="center"/>
    </xf>
    <xf borderId="2" fillId="0" fontId="11" numFmtId="0" xfId="0" applyAlignment="1" applyBorder="1" applyFont="1">
      <alignment horizontal="right" vertical="center"/>
    </xf>
    <xf borderId="21" fillId="2" fontId="1" numFmtId="0" xfId="0" applyAlignment="1" applyBorder="1" applyFont="1">
      <alignment horizontal="left" vertical="center"/>
    </xf>
    <xf borderId="21" fillId="0" fontId="2" numFmtId="0" xfId="0" applyBorder="1" applyFont="1"/>
    <xf borderId="21" fillId="0" fontId="2" numFmtId="0" xfId="0" applyBorder="1" applyFont="1"/>
    <xf borderId="11" fillId="2" fontId="1" numFmtId="0" xfId="0" applyAlignment="1" applyBorder="1" applyFont="1">
      <alignment horizontal="center" vertical="center"/>
    </xf>
    <xf borderId="21" fillId="2" fontId="14" numFmtId="0" xfId="0" applyAlignment="1" applyBorder="1" applyFont="1">
      <alignment horizontal="center" vertical="center"/>
    </xf>
    <xf borderId="22" fillId="0" fontId="2" numFmtId="0" xfId="0" applyBorder="1" applyFont="1"/>
    <xf borderId="23" fillId="3" fontId="10" numFmtId="0" xfId="0" applyAlignment="1" applyBorder="1" applyFont="1">
      <alignment horizontal="center" vertical="center"/>
    </xf>
    <xf borderId="6" fillId="2" fontId="11" numFmtId="0" xfId="0" applyAlignment="1" applyBorder="1" applyFont="1">
      <alignment horizontal="center" vertical="center"/>
    </xf>
    <xf borderId="6" fillId="3" fontId="21" numFmtId="0" xfId="0" applyAlignment="1" applyBorder="1" applyFont="1">
      <alignment horizontal="left" vertical="center"/>
    </xf>
    <xf borderId="0" fillId="3" fontId="1" numFmtId="0" xfId="0" applyAlignment="1" applyBorder="1" applyFont="1">
      <alignment horizontal="center" vertical="center"/>
    </xf>
    <xf borderId="24" fillId="3" fontId="1" numFmtId="0" xfId="0" applyAlignment="1" applyBorder="1" applyFont="1">
      <alignment horizontal="center" vertical="center"/>
    </xf>
    <xf borderId="25" fillId="0" fontId="2" numFmtId="0" xfId="0" applyBorder="1" applyFont="1"/>
    <xf borderId="26" fillId="2" fontId="11" numFmtId="0" xfId="0" applyAlignment="1" applyBorder="1" applyFont="1">
      <alignment horizontal="right" vertical="center"/>
    </xf>
    <xf borderId="27" fillId="4" fontId="17" numFmtId="0" xfId="0" applyAlignment="1" applyBorder="1" applyFont="1">
      <alignment horizontal="center" vertical="center"/>
    </xf>
    <xf borderId="28" fillId="0" fontId="2" numFmtId="0" xfId="0" applyBorder="1" applyFont="1"/>
    <xf borderId="29" fillId="5" fontId="17" numFmtId="0" xfId="0" applyAlignment="1" applyBorder="1" applyFont="1">
      <alignment horizontal="center" vertical="center"/>
    </xf>
    <xf borderId="30" fillId="2" fontId="1" numFmtId="0" xfId="0" applyAlignment="1" applyBorder="1" applyFont="1">
      <alignment horizontal="center" vertical="center"/>
    </xf>
    <xf borderId="31" fillId="2" fontId="25" numFmtId="0" xfId="0" applyAlignment="1" applyBorder="1" applyFont="1">
      <alignment horizontal="center" vertical="center"/>
    </xf>
    <xf borderId="29" fillId="4" fontId="26" numFmtId="0" xfId="0" applyAlignment="1" applyBorder="1" applyFont="1">
      <alignment horizontal="center" vertical="center"/>
    </xf>
    <xf borderId="25" fillId="0" fontId="2" numFmtId="0" xfId="0" applyBorder="1" applyFont="1"/>
    <xf borderId="2" fillId="3" fontId="11" numFmtId="0" xfId="0" applyAlignment="1" applyBorder="1" applyFont="1">
      <alignment horizontal="center" vertical="center"/>
    </xf>
    <xf borderId="32" fillId="3" fontId="27" numFmtId="0" xfId="0" applyAlignment="1" applyBorder="1" applyFont="1">
      <alignment horizontal="center" vertical="center"/>
    </xf>
    <xf borderId="33" fillId="0" fontId="2" numFmtId="0" xfId="0" applyBorder="1" applyFont="1"/>
    <xf borderId="34" fillId="0" fontId="2" numFmtId="0" xfId="0" applyBorder="1" applyFont="1"/>
    <xf borderId="0" fillId="2" fontId="14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right" vertical="center"/>
    </xf>
    <xf borderId="36" fillId="2" fontId="1" numFmtId="0" xfId="0" applyAlignment="1" applyBorder="1" applyFont="1">
      <alignment horizontal="center" vertical="center"/>
    </xf>
    <xf borderId="37" fillId="0" fontId="2" numFmtId="0" xfId="0" applyBorder="1" applyFont="1"/>
    <xf borderId="38" fillId="2" fontId="1" numFmtId="0" xfId="0" applyAlignment="1" applyBorder="1" applyFont="1">
      <alignment horizontal="center" vertical="center"/>
    </xf>
    <xf borderId="39" fillId="2" fontId="17" numFmtId="0" xfId="0" applyAlignment="1" applyBorder="1" applyFont="1">
      <alignment horizontal="center" vertical="center"/>
    </xf>
    <xf borderId="4" fillId="2" fontId="28" numFmtId="0" xfId="0" applyAlignment="1" applyBorder="1" applyFont="1">
      <alignment horizontal="center" vertical="center"/>
    </xf>
    <xf borderId="38" fillId="0" fontId="2" numFmtId="0" xfId="0" applyBorder="1" applyFont="1"/>
    <xf borderId="7" fillId="0" fontId="2" numFmtId="0" xfId="0" applyBorder="1" applyFont="1"/>
    <xf borderId="6" fillId="4" fontId="29" numFmtId="0" xfId="0" applyAlignment="1" applyBorder="1" applyFont="1">
      <alignment horizontal="center" vertical="center"/>
    </xf>
    <xf borderId="0" fillId="0" fontId="2" numFmtId="0" xfId="0" applyBorder="1" applyFont="1"/>
    <xf borderId="40" fillId="0" fontId="7" numFmtId="0" xfId="0" applyAlignment="1" applyBorder="1" applyFont="1">
      <alignment horizontal="center" vertical="center"/>
    </xf>
    <xf borderId="4" fillId="0" fontId="2" numFmtId="0" xfId="0" applyBorder="1" applyFont="1"/>
    <xf borderId="41" fillId="0" fontId="7" numFmtId="0" xfId="0" applyAlignment="1" applyBorder="1" applyFont="1">
      <alignment horizontal="center" vertical="center"/>
    </xf>
    <xf borderId="42" fillId="0" fontId="2" numFmtId="0" xfId="0" applyBorder="1" applyFont="1"/>
    <xf borderId="6" fillId="2" fontId="1" numFmtId="0" xfId="0" applyAlignment="1" applyBorder="1" applyFont="1">
      <alignment horizontal="left" vertical="center"/>
    </xf>
    <xf borderId="24" fillId="2" fontId="14" numFmtId="0" xfId="0" applyAlignment="1" applyBorder="1" applyFont="1">
      <alignment horizontal="center" vertical="center"/>
    </xf>
    <xf borderId="36" fillId="2" fontId="11" numFmtId="0" xfId="0" applyAlignment="1" applyBorder="1" applyFont="1">
      <alignment horizontal="left" vertical="center"/>
    </xf>
    <xf borderId="38" fillId="2" fontId="11" numFmtId="0" xfId="0" applyAlignment="1" applyBorder="1" applyFont="1">
      <alignment horizontal="left" vertical="center"/>
    </xf>
    <xf borderId="43" fillId="0" fontId="2" numFmtId="0" xfId="0" applyBorder="1" applyFont="1"/>
    <xf borderId="10" fillId="0" fontId="2" numFmtId="0" xfId="0" applyBorder="1" applyFont="1"/>
    <xf borderId="44" fillId="0" fontId="2" numFmtId="0" xfId="0" applyBorder="1" applyFont="1"/>
    <xf borderId="10" fillId="0" fontId="2" numFmtId="0" xfId="0" applyBorder="1" applyFont="1"/>
    <xf borderId="8" fillId="0" fontId="27" numFmtId="0" xfId="0" applyAlignment="1" applyBorder="1" applyFont="1">
      <alignment horizontal="center" vertical="center"/>
    </xf>
    <xf borderId="10" fillId="0" fontId="2" numFmtId="0" xfId="0" applyBorder="1" applyFont="1"/>
    <xf borderId="19" fillId="0" fontId="27" numFmtId="0" xfId="0" applyAlignment="1" applyBorder="1" applyFont="1">
      <alignment horizontal="center" vertical="center"/>
    </xf>
    <xf borderId="45" fillId="0" fontId="2" numFmtId="0" xfId="0" applyBorder="1" applyFont="1"/>
    <xf borderId="18" fillId="2" fontId="1" numFmtId="0" xfId="0" applyAlignment="1" applyBorder="1" applyFont="1">
      <alignment horizontal="left" vertical="center"/>
    </xf>
    <xf borderId="19" fillId="2" fontId="14" numFmtId="0" xfId="0" applyAlignment="1" applyBorder="1" applyFont="1">
      <alignment horizontal="center" vertical="center"/>
    </xf>
    <xf borderId="46" fillId="2" fontId="11" numFmtId="0" xfId="0" applyAlignment="1" applyBorder="1" applyFont="1">
      <alignment horizontal="right" vertical="center"/>
    </xf>
    <xf borderId="47" fillId="2" fontId="1" numFmtId="0" xfId="0" applyAlignment="1" applyBorder="1" applyFont="1">
      <alignment horizontal="center" vertical="center"/>
    </xf>
    <xf borderId="48" fillId="0" fontId="2" numFmtId="0" xfId="0" applyBorder="1" applyFont="1"/>
    <xf borderId="44" fillId="2" fontId="1" numFmtId="0" xfId="0" applyAlignment="1" applyBorder="1" applyFont="1">
      <alignment horizontal="center" vertical="center"/>
    </xf>
    <xf borderId="20" fillId="2" fontId="30" numFmtId="0" xfId="0" applyAlignment="1" applyBorder="1" applyFont="1">
      <alignment horizontal="left" vertical="center" wrapText="1"/>
    </xf>
    <xf borderId="20" fillId="2" fontId="1" numFmtId="0" xfId="0" applyAlignment="1" applyBorder="1" applyFont="1">
      <alignment vertical="top"/>
    </xf>
    <xf borderId="11" fillId="2" fontId="1" numFmtId="0" xfId="0" applyAlignment="1" applyBorder="1" applyFont="1">
      <alignment horizontal="center" vertical="center"/>
    </xf>
    <xf borderId="0" fillId="2" fontId="31" numFmtId="0" xfId="0" applyAlignment="1" applyBorder="1" applyFont="1">
      <alignment horizontal="left" vertical="center"/>
    </xf>
    <xf borderId="0" fillId="2" fontId="11" numFmtId="0" xfId="0" applyAlignment="1" applyBorder="1" applyFont="1">
      <alignment horizontal="center" vertical="center"/>
    </xf>
    <xf borderId="0" fillId="5" fontId="23" numFmtId="0" xfId="0" applyAlignment="1" applyBorder="1" applyFont="1">
      <alignment horizontal="center" vertical="center"/>
    </xf>
    <xf borderId="0" fillId="2" fontId="32" numFmtId="0" xfId="0" applyAlignment="1" applyBorder="1" applyFont="1">
      <alignment horizontal="center" vertical="center"/>
    </xf>
    <xf borderId="49" fillId="2" fontId="23" numFmtId="0" xfId="0" applyAlignment="1" applyBorder="1" applyFont="1">
      <alignment horizontal="center" vertical="center"/>
    </xf>
    <xf borderId="49" fillId="4" fontId="33" numFmtId="0" xfId="0" applyAlignment="1" applyBorder="1" applyFont="1">
      <alignment horizontal="center" vertical="center"/>
    </xf>
    <xf borderId="6" fillId="5" fontId="14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top" wrapText="1"/>
    </xf>
    <xf borderId="2" fillId="3" fontId="21" numFmtId="0" xfId="0" applyAlignment="1" applyBorder="1" applyFont="1">
      <alignment horizontal="center" vertical="center"/>
    </xf>
    <xf borderId="0" fillId="2" fontId="19" numFmtId="0" xfId="0" applyAlignment="1" applyBorder="1" applyFont="1">
      <alignment horizontal="center" vertical="center"/>
    </xf>
    <xf borderId="0" fillId="5" fontId="0" numFmtId="0" xfId="0" applyAlignment="1" applyBorder="1" applyFont="1">
      <alignment horizontal="center" vertical="center"/>
    </xf>
    <xf borderId="49" fillId="2" fontId="1" numFmtId="0" xfId="0" applyAlignment="1" applyBorder="1" applyFont="1">
      <alignment horizontal="center" vertical="center"/>
    </xf>
    <xf borderId="50" fillId="4" fontId="34" numFmtId="0" xfId="0" applyAlignment="1" applyBorder="1" applyFont="1">
      <alignment horizontal="center" vertical="center"/>
    </xf>
    <xf borderId="6" fillId="4" fontId="35" numFmtId="0" xfId="0" applyAlignment="1" applyBorder="1" applyFont="1">
      <alignment horizontal="center" vertical="top"/>
    </xf>
    <xf borderId="7" fillId="0" fontId="2" numFmtId="0" xfId="0" applyBorder="1" applyFont="1"/>
    <xf borderId="6" fillId="2" fontId="1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left" vertical="center"/>
    </xf>
    <xf borderId="51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left" vertical="center"/>
    </xf>
    <xf borderId="7" fillId="2" fontId="1" numFmtId="0" xfId="0" applyAlignment="1" applyBorder="1" applyFont="1">
      <alignment horizontal="center" vertical="center"/>
    </xf>
    <xf borderId="39" fillId="2" fontId="17" numFmtId="0" xfId="0" applyAlignment="1" applyBorder="1" applyFont="1">
      <alignment horizontal="center" vertical="center"/>
    </xf>
    <xf borderId="52" fillId="2" fontId="36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left" vertical="center"/>
    </xf>
    <xf borderId="13" fillId="2" fontId="14" numFmtId="0" xfId="0" applyAlignment="1" applyBorder="1" applyFont="1">
      <alignment horizontal="center" vertical="center"/>
    </xf>
    <xf borderId="50" fillId="0" fontId="2" numFmtId="0" xfId="0" applyBorder="1" applyFont="1"/>
    <xf borderId="12" fillId="5" fontId="25" numFmtId="0" xfId="0" applyAlignment="1" applyBorder="1" applyFont="1">
      <alignment horizontal="center" vertical="center"/>
    </xf>
    <xf borderId="13" fillId="5" fontId="11" numFmtId="0" xfId="0" applyAlignment="1" applyBorder="1" applyFont="1">
      <alignment horizontal="left" vertical="center"/>
    </xf>
    <xf borderId="13" fillId="5" fontId="34" numFmtId="0" xfId="0" applyAlignment="1" applyBorder="1" applyFont="1">
      <alignment horizontal="center" vertical="center"/>
    </xf>
    <xf borderId="6" fillId="4" fontId="20" numFmtId="0" xfId="0" applyAlignment="1" applyBorder="1" applyFont="1">
      <alignment horizontal="center" vertical="top"/>
    </xf>
    <xf borderId="16" fillId="2" fontId="1" numFmtId="0" xfId="0" applyAlignment="1" applyBorder="1" applyFont="1">
      <alignment horizontal="left" vertical="center"/>
    </xf>
    <xf borderId="11" fillId="2" fontId="1" numFmtId="0" xfId="0" applyAlignment="1" applyBorder="1" applyFont="1">
      <alignment horizontal="center" vertical="center"/>
    </xf>
    <xf borderId="15" fillId="4" fontId="25" numFmtId="0" xfId="0" applyAlignment="1" applyBorder="1" applyFont="1">
      <alignment horizontal="center" vertical="center"/>
    </xf>
    <xf borderId="16" fillId="4" fontId="11" numFmtId="0" xfId="0" applyAlignment="1" applyBorder="1" applyFont="1">
      <alignment horizontal="left" vertical="center"/>
    </xf>
    <xf borderId="16" fillId="4" fontId="34" numFmtId="0" xfId="0" applyAlignment="1" applyBorder="1" applyFont="1">
      <alignment horizontal="center" vertical="center"/>
    </xf>
    <xf borderId="13" fillId="4" fontId="34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23" fillId="3" fontId="10" numFmtId="0" xfId="0" applyAlignment="1" applyBorder="1" applyFont="1">
      <alignment horizontal="left" vertical="center"/>
    </xf>
    <xf borderId="15" fillId="5" fontId="25" numFmtId="0" xfId="0" applyAlignment="1" applyBorder="1" applyFont="1">
      <alignment horizontal="center" vertical="center"/>
    </xf>
    <xf borderId="16" fillId="5" fontId="11" numFmtId="0" xfId="0" applyAlignment="1" applyBorder="1" applyFont="1">
      <alignment horizontal="left" vertical="center"/>
    </xf>
    <xf borderId="16" fillId="5" fontId="34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left" vertical="center"/>
    </xf>
    <xf borderId="18" fillId="2" fontId="1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2" fillId="4" fontId="13" numFmtId="0" xfId="0" applyAlignment="1" applyBorder="1" applyFont="1">
      <alignment horizontal="center" vertical="center"/>
    </xf>
    <xf borderId="2" fillId="5" fontId="13" numFmtId="0" xfId="0" applyAlignment="1" applyBorder="1" applyFont="1">
      <alignment horizontal="center" vertical="center"/>
    </xf>
    <xf borderId="8" fillId="5" fontId="25" numFmtId="0" xfId="0" applyAlignment="1" applyBorder="1" applyFont="1">
      <alignment horizontal="center" vertical="center"/>
    </xf>
    <xf borderId="10" fillId="5" fontId="11" numFmtId="0" xfId="0" applyAlignment="1" applyBorder="1" applyFont="1">
      <alignment horizontal="left" vertical="center"/>
    </xf>
    <xf borderId="10" fillId="5" fontId="34" numFmtId="0" xfId="0" applyAlignment="1" applyBorder="1" applyFont="1">
      <alignment horizontal="center" vertical="center"/>
    </xf>
    <xf borderId="19" fillId="5" fontId="34" numFmtId="0" xfId="0" applyAlignment="1" applyBorder="1" applyFont="1">
      <alignment horizontal="center" vertical="center"/>
    </xf>
    <xf borderId="0" fillId="0" fontId="2" numFmtId="0" xfId="0" applyBorder="1" applyFont="1"/>
    <xf borderId="10" fillId="2" fontId="1" numFmtId="0" xfId="0" applyAlignment="1" applyBorder="1" applyFont="1">
      <alignment vertical="center"/>
    </xf>
    <xf borderId="0" fillId="2" fontId="32" numFmtId="0" xfId="0" applyAlignment="1" applyBorder="1" applyFont="1">
      <alignment vertical="center"/>
    </xf>
    <xf borderId="0" fillId="2" fontId="19" numFmtId="0" xfId="0" applyAlignment="1" applyBorder="1" applyFont="1">
      <alignment vertical="center"/>
    </xf>
    <xf borderId="53" fillId="2" fontId="1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left" vertical="center"/>
    </xf>
    <xf borderId="2" fillId="3" fontId="10" numFmtId="0" xfId="0" applyAlignment="1" applyBorder="1" applyFont="1">
      <alignment vertical="center"/>
    </xf>
    <xf borderId="11" fillId="3" fontId="11" numFmtId="0" xfId="0" applyAlignment="1" applyBorder="1" applyFont="1">
      <alignment horizontal="center" vertical="center"/>
    </xf>
    <xf borderId="11" fillId="3" fontId="11" numFmtId="0" xfId="0" applyAlignment="1" applyBorder="1" applyFont="1">
      <alignment vertical="center"/>
    </xf>
    <xf borderId="0" fillId="2" fontId="11" numFmtId="0" xfId="0" applyAlignment="1" applyBorder="1" applyFont="1">
      <alignment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center" vertical="center"/>
    </xf>
    <xf borderId="13" fillId="4" fontId="1" numFmtId="0" xfId="0" applyAlignment="1" applyBorder="1" applyFont="1">
      <alignment horizontal="center" vertical="center"/>
    </xf>
    <xf borderId="13" fillId="5" fontId="14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0" fillId="2" fontId="31" numFmtId="0" xfId="0" applyAlignment="1" applyBorder="1" applyFont="1">
      <alignment vertical="center"/>
    </xf>
    <xf borderId="0" fillId="2" fontId="31" numFmtId="0" xfId="0" applyAlignment="1" applyBorder="1" applyFont="1">
      <alignment vertical="center"/>
    </xf>
    <xf borderId="16" fillId="2" fontId="1" numFmtId="0" xfId="0" applyAlignment="1" applyBorder="1" applyFont="1">
      <alignment horizontal="center" vertical="center"/>
    </xf>
    <xf borderId="32" fillId="3" fontId="10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left" vertical="center"/>
    </xf>
    <xf borderId="18" fillId="2" fontId="11" numFmtId="164" xfId="0" applyAlignment="1" applyBorder="1" applyFont="1" applyNumberFormat="1">
      <alignment horizontal="center" vertical="center"/>
    </xf>
    <xf borderId="54" fillId="0" fontId="2" numFmtId="0" xfId="0" applyBorder="1" applyFont="1"/>
    <xf borderId="55" fillId="4" fontId="21" numFmtId="164" xfId="0" applyAlignment="1" applyBorder="1" applyFont="1" applyNumberFormat="1">
      <alignment horizontal="center" vertical="center"/>
    </xf>
    <xf borderId="0" fillId="2" fontId="11" numFmtId="0" xfId="0" applyAlignment="1" applyBorder="1" applyFont="1">
      <alignment vertical="center"/>
    </xf>
    <xf borderId="16" fillId="0" fontId="0" numFmtId="0" xfId="0" applyAlignment="1" applyBorder="1" applyFont="1">
      <alignment horizontal="center" vertical="center"/>
    </xf>
    <xf borderId="0" fillId="2" fontId="1" numFmtId="0" xfId="0" applyAlignment="1" applyBorder="1" applyFont="1">
      <alignment vertical="center"/>
    </xf>
    <xf borderId="56" fillId="2" fontId="1" numFmtId="0" xfId="0" applyAlignment="1" applyBorder="1" applyFont="1">
      <alignment horizontal="left" vertical="center"/>
    </xf>
    <xf borderId="24" fillId="0" fontId="2" numFmtId="0" xfId="0" applyBorder="1" applyFont="1"/>
    <xf borderId="24" fillId="0" fontId="2" numFmtId="0" xfId="0" applyBorder="1" applyFont="1"/>
    <xf borderId="24" fillId="2" fontId="14" numFmtId="0" xfId="0" applyAlignment="1" applyBorder="1" applyFont="1">
      <alignment horizontal="center" vertical="center"/>
    </xf>
    <xf borderId="6" fillId="3" fontId="10" numFmtId="0" xfId="0" applyAlignment="1" applyBorder="1" applyFont="1">
      <alignment vertical="center"/>
    </xf>
    <xf borderId="0" fillId="3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0" fillId="2" fontId="0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19" fillId="5" fontId="14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0" fillId="0" fontId="2" numFmtId="0" xfId="0" applyBorder="1" applyFont="1"/>
    <xf borderId="0" fillId="0" fontId="2" numFmtId="0" xfId="0" applyBorder="1" applyFont="1"/>
    <xf borderId="15" fillId="2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center" vertical="center"/>
    </xf>
    <xf borderId="0" fillId="2" fontId="23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center" vertical="center"/>
    </xf>
    <xf borderId="10" fillId="5" fontId="14" numFmtId="0" xfId="0" applyAlignment="1" applyBorder="1" applyFont="1">
      <alignment horizontal="center" vertical="center"/>
    </xf>
    <xf borderId="53" fillId="5" fontId="10" numFmtId="0" xfId="0" applyAlignment="1" applyBorder="1" applyFont="1">
      <alignment horizontal="center" vertical="center"/>
    </xf>
    <xf borderId="20" fillId="5" fontId="1" numFmtId="0" xfId="0" applyAlignment="1" applyBorder="1" applyFont="1">
      <alignment horizontal="center" vertical="center"/>
    </xf>
    <xf borderId="20" fillId="5" fontId="14" numFmtId="0" xfId="0" applyAlignment="1" applyBorder="1" applyFont="1">
      <alignment horizontal="center" vertical="center"/>
    </xf>
    <xf borderId="20" fillId="5" fontId="14" numFmtId="0" xfId="0" applyAlignment="1" applyBorder="1" applyFont="1">
      <alignment horizontal="center" vertical="center"/>
    </xf>
    <xf borderId="20" fillId="5" fontId="1" numFmtId="0" xfId="0" applyAlignment="1" applyBorder="1" applyFont="1">
      <alignment horizontal="right" vertical="center"/>
    </xf>
    <xf borderId="20" fillId="5" fontId="1" numFmtId="0" xfId="0" applyAlignment="1" applyBorder="1" applyFont="1">
      <alignment horizontal="left" vertical="center"/>
    </xf>
    <xf borderId="57" fillId="0" fontId="2" numFmtId="0" xfId="0" applyBorder="1" applyFont="1"/>
    <xf borderId="0" fillId="2" fontId="25" numFmtId="0" xfId="0" applyAlignment="1" applyBorder="1" applyFont="1">
      <alignment horizontal="left" vertical="center"/>
    </xf>
    <xf borderId="0" fillId="2" fontId="37" numFmtId="0" xfId="0" applyAlignment="1" applyBorder="1" applyFont="1">
      <alignment horizontal="left" vertical="center"/>
    </xf>
    <xf borderId="11" fillId="3" fontId="11" numFmtId="0" xfId="0" applyAlignment="1" applyBorder="1" applyFont="1">
      <alignment horizontal="center" vertical="center"/>
    </xf>
    <xf borderId="3" fillId="3" fontId="11" numFmtId="0" xfId="0" applyAlignment="1" applyBorder="1" applyFont="1">
      <alignment horizontal="center" vertical="center"/>
    </xf>
    <xf borderId="0" fillId="2" fontId="10" numFmtId="0" xfId="0" applyAlignment="1" applyBorder="1" applyFont="1">
      <alignment horizontal="center" vertical="center"/>
    </xf>
    <xf borderId="13" fillId="2" fontId="1" numFmtId="164" xfId="0" applyAlignment="1" applyBorder="1" applyFont="1" applyNumberFormat="1">
      <alignment horizontal="center" vertical="center"/>
    </xf>
    <xf borderId="14" fillId="2" fontId="1" numFmtId="0" xfId="0" applyAlignment="1" applyBorder="1" applyFont="1">
      <alignment vertical="center"/>
    </xf>
    <xf borderId="2" fillId="4" fontId="38" numFmtId="0" xfId="0" applyAlignment="1" applyBorder="1" applyFont="1">
      <alignment horizontal="center" vertical="center"/>
    </xf>
    <xf borderId="17" fillId="2" fontId="1" numFmtId="0" xfId="0" applyAlignment="1" applyBorder="1" applyFont="1">
      <alignment vertical="center"/>
    </xf>
    <xf borderId="6" fillId="0" fontId="2" numFmtId="0" xfId="0" applyBorder="1" applyFont="1"/>
    <xf borderId="17" fillId="2" fontId="1" numFmtId="0" xfId="0" applyAlignment="1" applyBorder="1" applyFont="1">
      <alignment vertical="center"/>
    </xf>
    <xf borderId="20" fillId="2" fontId="2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left" vertical="center"/>
    </xf>
    <xf borderId="10" fillId="2" fontId="14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45" fillId="2" fontId="1" numFmtId="0" xfId="0" applyAlignment="1" applyBorder="1" applyFont="1">
      <alignment vertical="center"/>
    </xf>
    <xf borderId="53" fillId="5" fontId="21" numFmtId="0" xfId="0" applyAlignment="1" applyBorder="1" applyFont="1">
      <alignment horizontal="center" vertical="center"/>
    </xf>
    <xf borderId="6" fillId="2" fontId="1" numFmtId="0" xfId="0" applyAlignment="1" applyBorder="1" applyFont="1">
      <alignment vertical="center"/>
    </xf>
    <xf borderId="0" fillId="2" fontId="18" numFmtId="0" xfId="0" applyAlignment="1" applyBorder="1" applyFont="1">
      <alignment vertical="center"/>
    </xf>
    <xf borderId="20" fillId="2" fontId="10" numFmtId="0" xfId="0" applyAlignment="1" applyBorder="1" applyFont="1">
      <alignment horizontal="center" vertical="center"/>
    </xf>
    <xf borderId="2" fillId="4" fontId="1" numFmtId="0" xfId="0" applyAlignment="1" applyBorder="1" applyFont="1">
      <alignment vertical="center"/>
    </xf>
    <xf borderId="14" fillId="2" fontId="1" numFmtId="0" xfId="0" applyAlignment="1" applyBorder="1" applyFont="1">
      <alignment horizontal="center" vertical="center"/>
    </xf>
    <xf borderId="14" fillId="5" fontId="24" numFmtId="164" xfId="0" applyAlignment="1" applyBorder="1" applyFont="1" applyNumberFormat="1">
      <alignment horizontal="center" vertical="center"/>
    </xf>
    <xf borderId="10" fillId="2" fontId="1" numFmtId="164" xfId="0" applyAlignment="1" applyBorder="1" applyFont="1" applyNumberFormat="1">
      <alignment horizontal="center" vertical="center"/>
    </xf>
    <xf borderId="9" fillId="2" fontId="1" numFmtId="0" xfId="0" applyAlignment="1" applyBorder="1" applyFont="1">
      <alignment horizontal="center" vertical="center"/>
    </xf>
    <xf borderId="9" fillId="4" fontId="24" numFmtId="164" xfId="0" applyAlignment="1" applyBorder="1" applyFont="1" applyNumberFormat="1">
      <alignment horizontal="center" vertical="center"/>
    </xf>
    <xf borderId="11" fillId="3" fontId="27" numFmtId="0" xfId="0" applyAlignment="1" applyBorder="1" applyFont="1">
      <alignment horizontal="center" vertical="center"/>
    </xf>
    <xf borderId="13" fillId="2" fontId="11" numFmtId="0" xfId="0" applyAlignment="1" applyBorder="1" applyFont="1">
      <alignment horizontal="center" vertical="center"/>
    </xf>
    <xf borderId="13" fillId="2" fontId="7" numFmtId="0" xfId="0" applyAlignment="1" applyBorder="1" applyFont="1">
      <alignment horizontal="center" vertical="center"/>
    </xf>
    <xf borderId="13" fillId="2" fontId="7" numFmtId="164" xfId="0" applyAlignment="1" applyBorder="1" applyFont="1" applyNumberFormat="1">
      <alignment horizontal="center" vertical="center"/>
    </xf>
    <xf borderId="14" fillId="2" fontId="1" numFmtId="0" xfId="0" applyAlignment="1" applyBorder="1" applyFont="1">
      <alignment horizontal="center" vertical="center"/>
    </xf>
    <xf borderId="16" fillId="2" fontId="11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16" fillId="2" fontId="7" numFmtId="164" xfId="0" applyAlignment="1" applyBorder="1" applyFont="1" applyNumberFormat="1">
      <alignment horizontal="center" vertical="center"/>
    </xf>
    <xf borderId="17" fillId="2" fontId="1" numFmtId="0" xfId="0" applyAlignment="1" applyBorder="1" applyFont="1">
      <alignment horizontal="center" vertical="center"/>
    </xf>
    <xf borderId="13" fillId="2" fontId="11" numFmtId="0" xfId="0" applyAlignment="1" applyBorder="1" applyFont="1">
      <alignment horizontal="center" vertical="center"/>
    </xf>
    <xf borderId="16" fillId="2" fontId="27" numFmtId="0" xfId="0" applyAlignment="1" applyBorder="1" applyFont="1">
      <alignment horizontal="center" vertical="center"/>
    </xf>
    <xf borderId="16" fillId="2" fontId="27" numFmtId="164" xfId="0" applyAlignment="1" applyBorder="1" applyFont="1" applyNumberFormat="1">
      <alignment horizontal="center" vertical="center"/>
    </xf>
    <xf borderId="18" fillId="2" fontId="1" numFmtId="0" xfId="0" applyAlignment="1" applyBorder="1" applyFont="1">
      <alignment vertical="center"/>
    </xf>
    <xf borderId="19" fillId="2" fontId="11" numFmtId="0" xfId="0" applyAlignment="1" applyBorder="1" applyFont="1">
      <alignment horizontal="center" vertical="center"/>
    </xf>
    <xf borderId="19" fillId="2" fontId="7" numFmtId="0" xfId="0" applyAlignment="1" applyBorder="1" applyFont="1">
      <alignment horizontal="center" vertical="center"/>
    </xf>
    <xf borderId="45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vertical="center"/>
    </xf>
    <xf borderId="13" fillId="2" fontId="1" numFmtId="0" xfId="0" applyAlignment="1" applyBorder="1" applyFont="1">
      <alignment vertical="center"/>
    </xf>
    <xf borderId="13" fillId="2" fontId="1" numFmtId="164" xfId="0" applyAlignment="1" applyBorder="1" applyFont="1" applyNumberFormat="1">
      <alignment vertical="center"/>
    </xf>
    <xf borderId="6" fillId="2" fontId="11" numFmtId="0" xfId="0" applyAlignment="1" applyBorder="1" applyFont="1">
      <alignment horizontal="right" vertical="center"/>
    </xf>
    <xf borderId="0" fillId="4" fontId="11" numFmtId="0" xfId="0" applyAlignment="1" applyBorder="1" applyFont="1">
      <alignment horizontal="center" vertical="center"/>
    </xf>
    <xf borderId="27" fillId="5" fontId="11" numFmtId="164" xfId="0" applyAlignment="1" applyBorder="1" applyFont="1" applyNumberFormat="1">
      <alignment horizontal="center"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  <xf borderId="16" fillId="2" fontId="1" numFmtId="164" xfId="0" applyAlignment="1" applyBorder="1" applyFont="1" applyNumberFormat="1">
      <alignment vertical="center"/>
    </xf>
    <xf borderId="0" fillId="5" fontId="11" numFmtId="0" xfId="0" applyAlignment="1" applyBorder="1" applyFont="1">
      <alignment horizontal="center" vertical="center"/>
    </xf>
    <xf borderId="36" fillId="4" fontId="11" numFmtId="164" xfId="0" applyAlignment="1" applyBorder="1" applyFont="1" applyNumberFormat="1">
      <alignment horizontal="center" vertical="center"/>
    </xf>
    <xf borderId="36" fillId="5" fontId="11" numFmtId="164" xfId="0" applyAlignment="1" applyBorder="1" applyFont="1" applyNumberFormat="1">
      <alignment horizontal="center" vertical="center"/>
    </xf>
    <xf borderId="19" fillId="2" fontId="1" numFmtId="0" xfId="0" applyAlignment="1" applyBorder="1" applyFont="1">
      <alignment vertical="center"/>
    </xf>
    <xf borderId="19" fillId="2" fontId="1" numFmtId="164" xfId="0" applyAlignment="1" applyBorder="1" applyFont="1" applyNumberFormat="1">
      <alignment vertical="center"/>
    </xf>
    <xf borderId="8" fillId="2" fontId="11" numFmtId="0" xfId="0" applyAlignment="1" applyBorder="1" applyFont="1">
      <alignment horizontal="right" vertical="center"/>
    </xf>
    <xf borderId="10" fillId="5" fontId="11" numFmtId="0" xfId="0" applyAlignment="1" applyBorder="1" applyFont="1">
      <alignment horizontal="center" vertical="center"/>
    </xf>
    <xf borderId="47" fillId="4" fontId="11" numFmtId="164" xfId="0" applyAlignment="1" applyBorder="1" applyFont="1" applyNumberFormat="1">
      <alignment horizontal="center" vertical="center"/>
    </xf>
    <xf borderId="6" fillId="2" fontId="19" numFmtId="0" xfId="0" applyAlignment="1" applyBorder="1" applyFont="1">
      <alignment vertical="center"/>
    </xf>
    <xf borderId="13" fillId="2" fontId="14" numFmtId="0" xfId="0" applyAlignment="1" applyBorder="1" applyFont="1">
      <alignment horizontal="center" vertical="center"/>
    </xf>
    <xf borderId="13" fillId="2" fontId="14" numFmtId="0" xfId="0" applyAlignment="1" applyBorder="1" applyFont="1">
      <alignment horizontal="center" vertical="center"/>
    </xf>
    <xf borderId="13" fillId="2" fontId="1" numFmtId="164" xfId="0" applyAlignment="1" applyBorder="1" applyFont="1" applyNumberFormat="1">
      <alignment horizontal="center" vertical="center"/>
    </xf>
    <xf borderId="6" fillId="2" fontId="11" numFmtId="0" xfId="0" applyAlignment="1" applyBorder="1" applyFont="1">
      <alignment vertical="center"/>
    </xf>
    <xf borderId="16" fillId="2" fontId="14" numFmtId="0" xfId="0" applyAlignment="1" applyBorder="1" applyFont="1">
      <alignment horizontal="center" vertical="center"/>
    </xf>
    <xf borderId="16" fillId="2" fontId="14" numFmtId="0" xfId="0" applyAlignment="1" applyBorder="1" applyFont="1">
      <alignment horizontal="center" vertical="center"/>
    </xf>
    <xf borderId="16" fillId="2" fontId="1" numFmtId="164" xfId="0" applyAlignment="1" applyBorder="1" applyFont="1" applyNumberFormat="1">
      <alignment horizontal="center" vertical="center"/>
    </xf>
    <xf borderId="8" fillId="2" fontId="11" numFmtId="0" xfId="0" applyAlignment="1" applyBorder="1" applyFont="1">
      <alignment vertical="center"/>
    </xf>
    <xf borderId="10" fillId="2" fontId="1" numFmtId="0" xfId="0" applyAlignment="1" applyBorder="1" applyFont="1">
      <alignment horizontal="left" vertical="center"/>
    </xf>
    <xf borderId="19" fillId="2" fontId="14" numFmtId="0" xfId="0" applyAlignment="1" applyBorder="1" applyFont="1">
      <alignment horizontal="center" vertical="center"/>
    </xf>
    <xf borderId="19" fillId="2" fontId="14" numFmtId="0" xfId="0" applyAlignment="1" applyBorder="1" applyFont="1">
      <alignment horizontal="center" vertical="center"/>
    </xf>
    <xf borderId="12" fillId="2" fontId="39" numFmtId="0" xfId="0" applyAlignment="1" applyBorder="1" applyFont="1">
      <alignment horizontal="center" vertical="center"/>
    </xf>
    <xf borderId="13" fillId="2" fontId="40" numFmtId="0" xfId="0" applyAlignment="1" applyBorder="1" applyFont="1">
      <alignment horizontal="center" vertical="center"/>
    </xf>
    <xf borderId="14" fillId="5" fontId="24" numFmtId="0" xfId="0" applyAlignment="1" applyBorder="1" applyFont="1">
      <alignment horizontal="center" vertical="center"/>
    </xf>
    <xf borderId="30" fillId="2" fontId="11" numFmtId="0" xfId="0" applyAlignment="1" applyBorder="1" applyFont="1">
      <alignment vertical="center"/>
    </xf>
    <xf borderId="31" fillId="2" fontId="25" numFmtId="0" xfId="0" applyAlignment="1" applyBorder="1" applyFont="1">
      <alignment horizontal="left" vertical="center"/>
    </xf>
    <xf borderId="31" fillId="0" fontId="2" numFmtId="0" xfId="0" applyBorder="1" applyFont="1"/>
    <xf borderId="31" fillId="0" fontId="2" numFmtId="0" xfId="0" applyBorder="1" applyFont="1"/>
    <xf borderId="58" fillId="2" fontId="11" numFmtId="0" xfId="0" applyAlignment="1" applyBorder="1" applyFont="1">
      <alignment horizontal="center" vertical="center"/>
    </xf>
    <xf borderId="31" fillId="2" fontId="41" numFmtId="0" xfId="0" applyAlignment="1" applyBorder="1" applyFont="1">
      <alignment horizontal="center" vertical="center"/>
    </xf>
    <xf borderId="59" fillId="0" fontId="2" numFmtId="0" xfId="0" applyBorder="1" applyFont="1"/>
    <xf borderId="31" fillId="2" fontId="11" numFmtId="0" xfId="0" applyAlignment="1" applyBorder="1" applyFont="1">
      <alignment horizontal="center" vertical="center"/>
    </xf>
    <xf borderId="60" fillId="2" fontId="42" numFmtId="0" xfId="0" applyAlignment="1" applyBorder="1" applyFont="1">
      <alignment horizontal="center" vertical="center"/>
    </xf>
    <xf borderId="13" fillId="2" fontId="40" numFmtId="0" xfId="0" applyAlignment="1" applyBorder="1" applyFont="1">
      <alignment vertical="center"/>
    </xf>
    <xf borderId="13" fillId="2" fontId="1" numFmtId="0" xfId="0" applyAlignment="1" applyBorder="1" applyFont="1">
      <alignment horizontal="center" vertical="center"/>
    </xf>
    <xf borderId="14" fillId="4" fontId="24" numFmtId="0" xfId="0" applyAlignment="1" applyBorder="1" applyFont="1">
      <alignment horizontal="center" vertical="center"/>
    </xf>
    <xf borderId="31" fillId="2" fontId="43" numFmtId="0" xfId="0" applyAlignment="1" applyBorder="1" applyFont="1">
      <alignment horizontal="center" vertical="center"/>
    </xf>
    <xf borderId="60" fillId="2" fontId="44" numFmtId="0" xfId="0" applyAlignment="1" applyBorder="1" applyFont="1">
      <alignment horizontal="center" vertical="center"/>
    </xf>
    <xf borderId="12" fillId="2" fontId="45" numFmtId="0" xfId="0" applyAlignment="1" applyBorder="1" applyFont="1">
      <alignment horizontal="center" vertical="center"/>
    </xf>
    <xf borderId="14" fillId="4" fontId="1" numFmtId="0" xfId="0" applyAlignment="1" applyBorder="1" applyFont="1">
      <alignment horizontal="center" vertical="center"/>
    </xf>
    <xf borderId="30" fillId="2" fontId="11" numFmtId="0" xfId="0" applyAlignment="1" applyBorder="1" applyFont="1">
      <alignment horizontal="center" vertical="center"/>
    </xf>
    <xf borderId="58" fillId="2" fontId="11" numFmtId="0" xfId="0" applyAlignment="1" applyBorder="1" applyFont="1">
      <alignment vertical="center"/>
    </xf>
    <xf borderId="59" fillId="2" fontId="46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61" fillId="2" fontId="45" numFmtId="0" xfId="0" applyAlignment="1" applyBorder="1" applyFont="1">
      <alignment horizontal="center" vertical="center"/>
    </xf>
    <xf borderId="41" fillId="0" fontId="2" numFmtId="0" xfId="0" applyBorder="1" applyFont="1"/>
    <xf borderId="41" fillId="0" fontId="2" numFmtId="0" xfId="0" applyBorder="1" applyFont="1"/>
    <xf borderId="41" fillId="2" fontId="14" numFmtId="0" xfId="0" applyAlignment="1" applyBorder="1" applyFont="1">
      <alignment horizontal="center" vertical="center"/>
    </xf>
    <xf borderId="41" fillId="2" fontId="11" numFmtId="0" xfId="0" applyAlignment="1" applyBorder="1" applyFont="1">
      <alignment horizontal="center" vertical="center"/>
    </xf>
    <xf borderId="41" fillId="2" fontId="1" numFmtId="0" xfId="0" applyAlignment="1" applyBorder="1" applyFont="1">
      <alignment horizontal="center" vertical="center"/>
    </xf>
    <xf borderId="14" fillId="5" fontId="1" numFmtId="0" xfId="0" applyAlignment="1" applyBorder="1" applyFont="1">
      <alignment horizontal="center" vertical="center"/>
    </xf>
    <xf borderId="8" fillId="2" fontId="11" numFmtId="0" xfId="0" applyAlignment="1" applyBorder="1" applyFont="1">
      <alignment horizontal="center" vertical="center"/>
    </xf>
    <xf borderId="19" fillId="2" fontId="25" numFmtId="0" xfId="0" applyAlignment="1" applyBorder="1" applyFont="1">
      <alignment horizontal="left" vertical="center"/>
    </xf>
    <xf borderId="62" fillId="0" fontId="2" numFmtId="0" xfId="0" applyBorder="1" applyFont="1"/>
    <xf borderId="63" fillId="2" fontId="11" numFmtId="0" xfId="0" applyAlignment="1" applyBorder="1" applyFont="1">
      <alignment horizontal="center" vertical="center"/>
    </xf>
    <xf borderId="62" fillId="2" fontId="47" numFmtId="0" xfId="0" applyAlignment="1" applyBorder="1" applyFont="1">
      <alignment horizontal="center" vertical="center"/>
    </xf>
    <xf borderId="10" fillId="2" fontId="11" numFmtId="0" xfId="0" applyAlignment="1" applyBorder="1" applyFont="1">
      <alignment horizontal="center" vertical="center"/>
    </xf>
    <xf borderId="9" fillId="2" fontId="48" numFmtId="0" xfId="0" applyAlignment="1" applyBorder="1" applyFont="1">
      <alignment horizontal="center" vertical="center"/>
    </xf>
    <xf borderId="64" fillId="3" fontId="10" numFmtId="0" xfId="0" applyAlignment="1" applyBorder="1" applyFont="1">
      <alignment horizontal="left" vertical="center"/>
    </xf>
    <xf borderId="65" fillId="0" fontId="2" numFmtId="0" xfId="0" applyBorder="1" applyFont="1"/>
    <xf borderId="65" fillId="0" fontId="2" numFmtId="0" xfId="0" applyBorder="1" applyFont="1"/>
    <xf borderId="65" fillId="3" fontId="11" numFmtId="0" xfId="0" applyAlignment="1" applyBorder="1" applyFont="1">
      <alignment horizontal="center" vertical="center"/>
    </xf>
    <xf borderId="65" fillId="3" fontId="11" numFmtId="0" xfId="0" applyAlignment="1" applyBorder="1" applyFont="1">
      <alignment horizontal="center" vertical="center"/>
    </xf>
    <xf borderId="66" fillId="3" fontId="11" numFmtId="0" xfId="0" applyAlignment="1" applyBorder="1" applyFont="1">
      <alignment horizontal="center" vertical="center"/>
    </xf>
    <xf borderId="13" fillId="2" fontId="14" numFmtId="0" xfId="0" applyAlignment="1" applyBorder="1" applyFont="1">
      <alignment horizontal="right" vertical="center"/>
    </xf>
    <xf borderId="13" fillId="5" fontId="49" numFmtId="0" xfId="0" applyAlignment="1" applyBorder="1" applyFont="1">
      <alignment horizontal="left" vertical="center"/>
    </xf>
    <xf borderId="41" fillId="2" fontId="14" numFmtId="0" xfId="0" applyAlignment="1" applyBorder="1" applyFont="1">
      <alignment horizontal="right" vertical="center"/>
    </xf>
    <xf borderId="41" fillId="5" fontId="49" numFmtId="0" xfId="0" applyAlignment="1" applyBorder="1" applyFont="1">
      <alignment horizontal="left" vertical="center"/>
    </xf>
    <xf borderId="18" fillId="2" fontId="11" numFmtId="0" xfId="0" applyAlignment="1" applyBorder="1" applyFont="1">
      <alignment vertical="center"/>
    </xf>
    <xf borderId="19" fillId="2" fontId="50" numFmtId="0" xfId="0" applyAlignment="1" applyBorder="1" applyFont="1">
      <alignment horizontal="center" vertical="center"/>
    </xf>
    <xf borderId="19" fillId="2" fontId="11" numFmtId="0" xfId="0" applyAlignment="1" applyBorder="1" applyFont="1">
      <alignment horizontal="center" vertical="center"/>
    </xf>
    <xf borderId="45" fillId="2" fontId="51" numFmtId="0" xfId="0" applyAlignment="1" applyBorder="1" applyFont="1">
      <alignment horizontal="center" vertical="center"/>
    </xf>
    <xf borderId="67" fillId="0" fontId="2" numFmtId="0" xfId="0" applyBorder="1" applyFont="1"/>
    <xf borderId="68" fillId="3" fontId="10" numFmtId="0" xfId="0" applyAlignment="1" applyBorder="1" applyFont="1">
      <alignment horizontal="center" vertical="center"/>
    </xf>
    <xf borderId="69" fillId="0" fontId="2" numFmtId="0" xfId="0" applyBorder="1" applyFont="1"/>
    <xf borderId="70" fillId="2" fontId="52" numFmtId="0" xfId="0" applyAlignment="1" applyBorder="1" applyFont="1">
      <alignment horizontal="left" vertical="center"/>
    </xf>
    <xf borderId="71" fillId="0" fontId="2" numFmtId="0" xfId="0" applyBorder="1" applyFont="1"/>
    <xf borderId="63" fillId="2" fontId="52" numFmtId="0" xfId="0" applyAlignment="1" applyBorder="1" applyFont="1">
      <alignment horizontal="left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7" width="4.0"/>
    <col customWidth="1" min="8" max="8" width="4.88"/>
    <col customWidth="1" min="9" max="9" width="0.75"/>
    <col customWidth="1" min="10" max="11" width="4.88"/>
    <col customWidth="1" min="12" max="12" width="0.75"/>
    <col customWidth="1" min="13" max="13" width="6.75"/>
    <col customWidth="1" min="14" max="18" width="5.75"/>
    <col customWidth="1" min="19" max="19" width="0.75"/>
    <col customWidth="1" min="20" max="21" width="4.88"/>
    <col customWidth="1" min="22" max="24" width="3.63"/>
    <col customWidth="1" min="25" max="25" width="4.25"/>
    <col customWidth="1" min="26" max="26" width="5.63"/>
    <col customWidth="1" min="27" max="27" width="4.88"/>
    <col customWidth="1" min="28" max="28" width="5.88"/>
    <col customWidth="1" min="29" max="29" width="3.63"/>
    <col customWidth="1" min="30" max="30" width="6.25"/>
    <col customWidth="1" min="31" max="31" width="3.88"/>
    <col customWidth="1" min="32" max="41" width="3.63"/>
  </cols>
  <sheetData>
    <row r="1" ht="19.5" customHeight="1">
      <c r="A1" s="6" t="s">
        <v>29</v>
      </c>
      <c r="B1" s="8"/>
      <c r="C1" s="10" t="s">
        <v>37</v>
      </c>
      <c r="D1" s="11"/>
      <c r="E1" s="11"/>
      <c r="F1" s="11"/>
      <c r="G1" s="11"/>
      <c r="H1" s="13"/>
      <c r="I1" s="6" t="s">
        <v>42</v>
      </c>
      <c r="J1" s="14"/>
      <c r="K1" s="8"/>
      <c r="L1" s="15"/>
      <c r="M1" s="16"/>
      <c r="N1" s="11"/>
      <c r="O1" s="11"/>
      <c r="P1" s="13"/>
      <c r="Q1" s="17" t="s">
        <v>51</v>
      </c>
      <c r="R1" s="8"/>
      <c r="S1" s="19"/>
      <c r="T1" s="21">
        <v>572.0</v>
      </c>
      <c r="U1" s="22"/>
      <c r="V1" s="23"/>
      <c r="W1" s="4" t="s">
        <v>58</v>
      </c>
      <c r="X1" s="3"/>
      <c r="Y1" s="24" t="s">
        <v>59</v>
      </c>
      <c r="Z1" s="25"/>
      <c r="AA1" s="24" t="s">
        <v>63</v>
      </c>
      <c r="AB1" s="25"/>
      <c r="AC1" s="26" t="s">
        <v>66</v>
      </c>
      <c r="AD1" s="25"/>
      <c r="AE1" s="27"/>
      <c r="AF1" s="3"/>
    </row>
    <row r="2" ht="19.5" customHeight="1">
      <c r="A2" s="15" t="s">
        <v>70</v>
      </c>
      <c r="B2" s="28">
        <v>249.0</v>
      </c>
      <c r="C2" s="11"/>
      <c r="D2" s="13"/>
      <c r="E2" s="29" t="s">
        <v>73</v>
      </c>
      <c r="F2" s="30" t="s">
        <v>75</v>
      </c>
      <c r="G2" s="31"/>
      <c r="H2" s="15" t="s">
        <v>78</v>
      </c>
      <c r="I2" s="32"/>
      <c r="J2" s="28">
        <v>1.0</v>
      </c>
      <c r="K2" s="13"/>
      <c r="L2" s="3"/>
      <c r="M2" s="15" t="s">
        <v>81</v>
      </c>
      <c r="N2" s="33"/>
      <c r="O2" s="31"/>
      <c r="P2" s="17" t="s">
        <v>85</v>
      </c>
      <c r="Q2" s="14"/>
      <c r="R2" s="8"/>
      <c r="S2" s="19"/>
      <c r="T2" s="34">
        <f>(T1-F60-M60+P60-T60)</f>
        <v>0</v>
      </c>
      <c r="U2" s="31"/>
      <c r="V2" s="3"/>
      <c r="W2" s="3">
        <f>F60+J31+J32+J33+J34+J35+J36+J37+J38+J39+J40+J42+T27+T31+T35+T36+T37+T38+T39+T40+T48</f>
        <v>570</v>
      </c>
      <c r="X2" s="3"/>
      <c r="Y2" s="36">
        <v>2.0</v>
      </c>
      <c r="Z2" s="37"/>
      <c r="AA2" s="36">
        <v>1.0</v>
      </c>
      <c r="AB2" s="37"/>
      <c r="AC2" s="39">
        <v>1.0</v>
      </c>
      <c r="AD2" s="41"/>
      <c r="AE2" s="27"/>
      <c r="AF2" s="3"/>
    </row>
    <row r="3" ht="19.5" customHeight="1">
      <c r="A3" s="42" t="s">
        <v>95</v>
      </c>
      <c r="B3" s="4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  <c r="V3" s="3"/>
      <c r="W3" s="3"/>
      <c r="X3" s="3"/>
      <c r="Y3" s="44">
        <f>Y2*4</f>
        <v>8</v>
      </c>
      <c r="Z3" s="25"/>
      <c r="AA3" s="44">
        <f>AA2*4</f>
        <v>4</v>
      </c>
      <c r="AB3" s="25"/>
      <c r="AC3" s="45">
        <f>AC2*4</f>
        <v>4</v>
      </c>
      <c r="AD3" s="46"/>
      <c r="AE3" s="27"/>
      <c r="AF3" s="4"/>
    </row>
    <row r="4" ht="6.75" customHeight="1">
      <c r="A4" s="19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9.5" customHeight="1">
      <c r="A5" s="48" t="s">
        <v>0</v>
      </c>
      <c r="B5" s="49"/>
      <c r="C5" s="48" t="s">
        <v>100</v>
      </c>
      <c r="D5" s="49"/>
      <c r="E5" s="48" t="s">
        <v>101</v>
      </c>
      <c r="F5" s="49"/>
      <c r="G5" s="48" t="s">
        <v>102</v>
      </c>
      <c r="H5" s="49"/>
      <c r="I5" s="3"/>
      <c r="J5" s="50" t="s">
        <v>103</v>
      </c>
      <c r="K5" s="3"/>
      <c r="L5" s="3"/>
      <c r="M5" s="3"/>
      <c r="N5" s="3"/>
      <c r="O5" s="3"/>
      <c r="P5" s="3"/>
      <c r="Q5" s="3"/>
      <c r="R5" s="51" t="s">
        <v>104</v>
      </c>
      <c r="S5" s="3"/>
      <c r="T5" s="3"/>
      <c r="U5" s="3"/>
      <c r="V5" s="3"/>
      <c r="W5" s="50" t="s">
        <v>105</v>
      </c>
      <c r="X5" s="3"/>
      <c r="Y5" s="3"/>
      <c r="Z5" s="3"/>
      <c r="AA5" s="3"/>
      <c r="AB5" s="3"/>
      <c r="AC5" s="3"/>
      <c r="AD5" s="3"/>
      <c r="AE5" s="3"/>
      <c r="AF5" s="3"/>
    </row>
    <row r="6" ht="19.5" customHeight="1">
      <c r="A6" s="52">
        <v>18.0</v>
      </c>
      <c r="B6" s="53"/>
      <c r="C6" s="52">
        <v>14.0</v>
      </c>
      <c r="D6" s="53"/>
      <c r="E6" s="52">
        <v>9.0</v>
      </c>
      <c r="F6" s="53"/>
      <c r="G6" s="52">
        <v>14.0</v>
      </c>
      <c r="H6" s="53"/>
      <c r="I6" s="54"/>
      <c r="J6" s="55" t="s">
        <v>107</v>
      </c>
      <c r="K6" s="56"/>
      <c r="L6" s="56"/>
      <c r="M6" s="56"/>
      <c r="N6" s="56"/>
      <c r="O6" s="56"/>
      <c r="P6" s="56"/>
      <c r="Q6" s="56"/>
      <c r="R6" s="57"/>
      <c r="S6" s="58"/>
      <c r="T6" s="59" t="s">
        <v>108</v>
      </c>
      <c r="U6" s="25"/>
      <c r="V6" s="3"/>
      <c r="W6" s="60" t="s">
        <v>109</v>
      </c>
      <c r="X6" s="56"/>
      <c r="Y6" s="56"/>
      <c r="Z6" s="56"/>
      <c r="AA6" s="56"/>
      <c r="AB6" s="56"/>
      <c r="AC6" s="56"/>
      <c r="AD6" s="56"/>
      <c r="AE6" s="25"/>
      <c r="AF6" s="38"/>
    </row>
    <row r="7" ht="19.5" customHeight="1">
      <c r="A7" s="61"/>
      <c r="B7" s="41"/>
      <c r="C7" s="61"/>
      <c r="D7" s="41"/>
      <c r="E7" s="61"/>
      <c r="F7" s="41"/>
      <c r="G7" s="61"/>
      <c r="H7" s="41"/>
      <c r="I7" s="62"/>
      <c r="J7" s="63"/>
      <c r="K7" s="64"/>
      <c r="L7" s="64"/>
      <c r="M7" s="64"/>
      <c r="N7" s="64"/>
      <c r="O7" s="64"/>
      <c r="P7" s="64"/>
      <c r="Q7" s="64"/>
      <c r="R7" s="65"/>
      <c r="S7" s="3"/>
      <c r="T7" s="66"/>
      <c r="U7" s="67"/>
      <c r="V7" s="3"/>
      <c r="W7" s="68" t="s">
        <v>111</v>
      </c>
      <c r="X7" s="64"/>
      <c r="Y7" s="65"/>
      <c r="Z7" s="69" t="s">
        <v>112</v>
      </c>
      <c r="AA7" s="8"/>
      <c r="AB7" s="70" t="s">
        <v>113</v>
      </c>
      <c r="AC7" s="3"/>
      <c r="AD7" s="71" t="s">
        <v>114</v>
      </c>
      <c r="AE7" s="72" t="s">
        <v>116</v>
      </c>
      <c r="AF7" s="38"/>
    </row>
    <row r="8" ht="19.5" customHeight="1">
      <c r="A8" s="73">
        <f>(A6-10)*9</f>
        <v>72</v>
      </c>
      <c r="B8" s="57"/>
      <c r="C8" s="73">
        <f>(C6-10)*20</f>
        <v>80</v>
      </c>
      <c r="D8" s="57"/>
      <c r="E8" s="73">
        <f>(E6-10)*20</f>
        <v>-20</v>
      </c>
      <c r="F8" s="57"/>
      <c r="G8" s="73">
        <f>(G6-10)*10</f>
        <v>40</v>
      </c>
      <c r="H8" s="57"/>
      <c r="I8" s="62"/>
      <c r="J8" s="74"/>
      <c r="K8" s="75"/>
      <c r="L8" s="75"/>
      <c r="M8" s="75"/>
      <c r="N8" s="75"/>
      <c r="O8" s="75"/>
      <c r="P8" s="75"/>
      <c r="Q8" s="75"/>
      <c r="R8" s="76"/>
      <c r="S8" s="3"/>
      <c r="T8" s="77"/>
      <c r="U8" s="78"/>
      <c r="V8" s="3"/>
      <c r="W8" s="79" t="s">
        <v>118</v>
      </c>
      <c r="X8" s="75"/>
      <c r="Y8" s="76"/>
      <c r="Z8" s="80" t="s">
        <v>119</v>
      </c>
      <c r="AA8" s="8"/>
      <c r="AB8" s="81" t="s">
        <v>120</v>
      </c>
      <c r="AC8" s="76"/>
      <c r="AD8" s="82" t="s">
        <v>121</v>
      </c>
      <c r="AE8" s="83">
        <v>15.0</v>
      </c>
      <c r="AF8" s="38"/>
    </row>
    <row r="9" ht="19.5" customHeight="1">
      <c r="A9" s="48" t="s">
        <v>123</v>
      </c>
      <c r="B9" s="49"/>
      <c r="C9" s="84" t="s">
        <v>124</v>
      </c>
      <c r="D9" s="49"/>
      <c r="E9" s="84" t="s">
        <v>125</v>
      </c>
      <c r="F9" s="49"/>
      <c r="G9" s="48" t="s">
        <v>126</v>
      </c>
      <c r="H9" s="49"/>
      <c r="I9" s="62"/>
      <c r="J9" s="74"/>
      <c r="K9" s="75"/>
      <c r="L9" s="75"/>
      <c r="M9" s="75"/>
      <c r="N9" s="75"/>
      <c r="O9" s="75"/>
      <c r="P9" s="75"/>
      <c r="Q9" s="75"/>
      <c r="R9" s="76"/>
      <c r="S9" s="3"/>
      <c r="T9" s="77"/>
      <c r="U9" s="78"/>
      <c r="V9" s="3"/>
      <c r="W9" s="74"/>
      <c r="X9" s="75"/>
      <c r="Y9" s="76"/>
      <c r="Z9" s="85" t="s">
        <v>127</v>
      </c>
      <c r="AA9" s="8"/>
      <c r="AB9" s="81" t="s">
        <v>128</v>
      </c>
      <c r="AC9" s="76"/>
      <c r="AD9" s="82">
        <v>2.0</v>
      </c>
      <c r="AE9" s="83">
        <v>15.0</v>
      </c>
      <c r="AF9" s="38"/>
    </row>
    <row r="10" ht="19.5" customHeight="1">
      <c r="A10" s="86">
        <f>(A6)+7</f>
        <v>25</v>
      </c>
      <c r="B10" s="53"/>
      <c r="C10" s="86">
        <f>(E6)+1</f>
        <v>10</v>
      </c>
      <c r="D10" s="53"/>
      <c r="E10" s="86">
        <f>(E6)+1+2+1</f>
        <v>13</v>
      </c>
      <c r="F10" s="53"/>
      <c r="G10" s="86">
        <f>G6</f>
        <v>14</v>
      </c>
      <c r="H10" s="53"/>
      <c r="I10" s="62"/>
      <c r="J10" s="74"/>
      <c r="K10" s="75"/>
      <c r="L10" s="75"/>
      <c r="M10" s="75"/>
      <c r="N10" s="75"/>
      <c r="O10" s="75"/>
      <c r="P10" s="75"/>
      <c r="Q10" s="75"/>
      <c r="R10" s="76"/>
      <c r="S10" s="3"/>
      <c r="T10" s="77"/>
      <c r="U10" s="78"/>
      <c r="V10" s="3"/>
      <c r="W10" s="79" t="s">
        <v>131</v>
      </c>
      <c r="X10" s="75"/>
      <c r="Y10" s="76"/>
      <c r="Z10" s="85" t="s">
        <v>55</v>
      </c>
      <c r="AA10" s="8"/>
      <c r="AB10" s="81" t="s">
        <v>128</v>
      </c>
      <c r="AC10" s="76"/>
      <c r="AD10" s="82" t="s">
        <v>132</v>
      </c>
      <c r="AE10" s="83">
        <v>13.0</v>
      </c>
      <c r="AF10" s="38"/>
    </row>
    <row r="11" ht="19.5" customHeight="1">
      <c r="A11" s="61"/>
      <c r="B11" s="41"/>
      <c r="C11" s="61"/>
      <c r="D11" s="41"/>
      <c r="E11" s="61"/>
      <c r="F11" s="41"/>
      <c r="G11" s="61"/>
      <c r="H11" s="41"/>
      <c r="I11" s="62"/>
      <c r="J11" s="74"/>
      <c r="K11" s="75"/>
      <c r="L11" s="75"/>
      <c r="M11" s="75"/>
      <c r="N11" s="75"/>
      <c r="O11" s="75"/>
      <c r="P11" s="75"/>
      <c r="Q11" s="75"/>
      <c r="R11" s="76"/>
      <c r="S11" s="3"/>
      <c r="T11" s="77"/>
      <c r="U11" s="78"/>
      <c r="V11" s="3"/>
      <c r="W11" s="87" t="s">
        <v>135</v>
      </c>
      <c r="X11" s="75"/>
      <c r="Y11" s="76"/>
      <c r="Z11" s="85" t="s">
        <v>55</v>
      </c>
      <c r="AA11" s="8"/>
      <c r="AB11" s="81" t="s">
        <v>128</v>
      </c>
      <c r="AC11" s="76"/>
      <c r="AD11" s="82">
        <v>27.0</v>
      </c>
      <c r="AE11" s="83">
        <v>15.0</v>
      </c>
      <c r="AF11" s="38"/>
    </row>
    <row r="12" ht="19.5" customHeight="1">
      <c r="A12" s="88">
        <f>roundup((A10-A6)*2*0.9,0)</f>
        <v>13</v>
      </c>
      <c r="B12" s="8"/>
      <c r="C12" s="88">
        <f>(C10-E6)*5</f>
        <v>5</v>
      </c>
      <c r="D12" s="8"/>
      <c r="E12" s="88">
        <f>(E10-E6)*5</f>
        <v>20</v>
      </c>
      <c r="F12" s="8"/>
      <c r="G12" s="88">
        <f>(G10-G6)*3</f>
        <v>0</v>
      </c>
      <c r="H12" s="8"/>
      <c r="I12" s="62"/>
      <c r="J12" s="89"/>
      <c r="K12" s="90"/>
      <c r="L12" s="90"/>
      <c r="M12" s="90"/>
      <c r="N12" s="90"/>
      <c r="O12" s="90"/>
      <c r="P12" s="90"/>
      <c r="Q12" s="90"/>
      <c r="R12" s="49"/>
      <c r="S12" s="91"/>
      <c r="T12" s="92"/>
      <c r="U12" s="93"/>
      <c r="V12" s="3"/>
      <c r="W12" s="94" t="s">
        <v>137</v>
      </c>
      <c r="X12" s="95"/>
      <c r="Y12" s="96"/>
      <c r="Z12" s="97" t="s">
        <v>57</v>
      </c>
      <c r="AA12" s="49"/>
      <c r="AB12" s="98" t="s">
        <v>128</v>
      </c>
      <c r="AC12" s="96"/>
      <c r="AD12" s="99">
        <v>1.0</v>
      </c>
      <c r="AE12" s="100">
        <v>16.0</v>
      </c>
      <c r="AF12" s="38"/>
    </row>
    <row r="13" ht="6.75" customHeight="1">
      <c r="A13" s="38"/>
      <c r="B13" s="38"/>
      <c r="C13" s="38"/>
      <c r="D13" s="38"/>
      <c r="E13" s="101" t="s">
        <v>11</v>
      </c>
      <c r="F13" s="49"/>
      <c r="G13" s="38"/>
      <c r="H13" s="38"/>
      <c r="I13" s="62"/>
      <c r="J13" s="102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4"/>
      <c r="V13" s="3"/>
      <c r="W13" s="50" t="s">
        <v>140</v>
      </c>
      <c r="X13" s="3"/>
      <c r="Y13" s="3"/>
      <c r="Z13" s="3"/>
      <c r="AA13" s="3"/>
      <c r="AB13" s="3"/>
      <c r="AC13" s="3"/>
      <c r="AD13" s="3"/>
      <c r="AE13" s="3"/>
      <c r="AF13" s="3"/>
    </row>
    <row r="14" ht="19.5" customHeight="1">
      <c r="A14" s="105" t="s">
        <v>141</v>
      </c>
      <c r="B14" s="25"/>
      <c r="C14" s="105" t="s">
        <v>142</v>
      </c>
      <c r="D14" s="25"/>
      <c r="E14" s="52">
        <v>24.0</v>
      </c>
      <c r="F14" s="106"/>
      <c r="G14" s="107"/>
      <c r="H14" s="38"/>
      <c r="I14" s="62"/>
      <c r="J14" s="108" t="s">
        <v>144</v>
      </c>
      <c r="K14" s="109"/>
      <c r="L14" s="110"/>
      <c r="M14" s="110"/>
      <c r="N14" s="110"/>
      <c r="O14" s="110"/>
      <c r="P14" s="110"/>
      <c r="Q14" s="110"/>
      <c r="R14" s="111"/>
      <c r="S14" s="112"/>
      <c r="T14" s="113"/>
      <c r="U14" s="114"/>
      <c r="V14" s="3"/>
      <c r="W14" s="115" t="s">
        <v>146</v>
      </c>
      <c r="X14" s="110"/>
      <c r="Y14" s="110"/>
      <c r="Z14" s="110"/>
      <c r="AA14" s="114"/>
      <c r="AB14" s="115" t="s">
        <v>147</v>
      </c>
      <c r="AC14" s="110"/>
      <c r="AD14" s="110"/>
      <c r="AE14" s="114"/>
      <c r="AF14" s="3"/>
    </row>
    <row r="15" ht="19.5" customHeight="1">
      <c r="A15" s="36">
        <v>5.0</v>
      </c>
      <c r="B15" s="37"/>
      <c r="C15" s="116">
        <v>0.0</v>
      </c>
      <c r="D15" s="37"/>
      <c r="E15" s="88">
        <f>E14*2</f>
        <v>48</v>
      </c>
      <c r="F15" s="8"/>
      <c r="G15" s="27"/>
      <c r="H15" s="3"/>
      <c r="I15" s="62"/>
      <c r="J15" s="117" t="s">
        <v>148</v>
      </c>
      <c r="K15" s="14"/>
      <c r="L15" s="14"/>
      <c r="M15" s="14"/>
      <c r="N15" s="14"/>
      <c r="O15" s="14"/>
      <c r="P15" s="14"/>
      <c r="Q15" s="14"/>
      <c r="R15" s="8"/>
      <c r="S15" s="118"/>
      <c r="T15" s="119" t="s">
        <v>108</v>
      </c>
      <c r="U15" s="120"/>
      <c r="V15" s="3"/>
      <c r="W15" s="121" t="s">
        <v>123</v>
      </c>
      <c r="X15" s="122">
        <f>roundup((A10/2),0)</f>
        <v>13</v>
      </c>
      <c r="Y15" s="123"/>
      <c r="Z15" s="124">
        <f>roundup((A10/3),0)</f>
        <v>9</v>
      </c>
      <c r="AA15" s="120"/>
      <c r="AB15" s="125" t="s">
        <v>149</v>
      </c>
      <c r="AC15" s="126" t="s">
        <v>150</v>
      </c>
      <c r="AD15" s="127">
        <f>AB16+AC16</f>
        <v>12</v>
      </c>
      <c r="AE15" s="128"/>
      <c r="AF15" s="3"/>
    </row>
    <row r="16" ht="19.5" customHeight="1">
      <c r="A16" s="105" t="s">
        <v>151</v>
      </c>
      <c r="B16" s="25"/>
      <c r="C16" s="129" t="s">
        <v>152</v>
      </c>
      <c r="D16" s="57"/>
      <c r="E16" s="130" t="s">
        <v>153</v>
      </c>
      <c r="F16" s="131"/>
      <c r="G16" s="131"/>
      <c r="H16" s="132"/>
      <c r="I16" s="62"/>
      <c r="J16" s="63"/>
      <c r="K16" s="64"/>
      <c r="L16" s="64"/>
      <c r="M16" s="64"/>
      <c r="N16" s="64"/>
      <c r="O16" s="64"/>
      <c r="P16" s="64"/>
      <c r="Q16" s="64"/>
      <c r="R16" s="65"/>
      <c r="S16" s="3"/>
      <c r="T16" s="133"/>
      <c r="U16" s="37"/>
      <c r="V16" s="3"/>
      <c r="W16" s="134" t="s">
        <v>154</v>
      </c>
      <c r="X16" s="135" t="s">
        <v>155</v>
      </c>
      <c r="Y16" s="136"/>
      <c r="Z16" s="137" t="s">
        <v>156</v>
      </c>
      <c r="AA16" s="37"/>
      <c r="AB16" s="138">
        <f>IF(T64&lt;=D24,G24,IF(T64&lt;=D25,G25,IF(T64&lt;=D26,G26,IF(T64&lt;=D27,G27,IF(T64&lt;=D28,G28,)))))</f>
        <v>9</v>
      </c>
      <c r="AC16" s="139">
        <v>3.0</v>
      </c>
      <c r="AD16" s="140"/>
      <c r="AE16" s="141"/>
      <c r="AF16" s="3"/>
    </row>
    <row r="17" ht="19.5" customHeight="1">
      <c r="A17" s="116">
        <v>0.0</v>
      </c>
      <c r="B17" s="37"/>
      <c r="C17" s="142">
        <f>IF( ((A6+A17)^2)/10 &gt; 5, MROUND(((A6+A17)^2)/10, 0.5), ((A6+A17)^2)/10 )</f>
        <v>32.5</v>
      </c>
      <c r="D17" s="143"/>
      <c r="E17" s="144" t="s">
        <v>1</v>
      </c>
      <c r="F17" s="145"/>
      <c r="G17" s="146" t="s">
        <v>2</v>
      </c>
      <c r="H17" s="147"/>
      <c r="I17" s="62"/>
      <c r="J17" s="148"/>
      <c r="K17" s="14"/>
      <c r="L17" s="14"/>
      <c r="M17" s="14"/>
      <c r="N17" s="14"/>
      <c r="O17" s="14"/>
      <c r="P17" s="14"/>
      <c r="Q17" s="14"/>
      <c r="R17" s="8"/>
      <c r="S17" s="3"/>
      <c r="T17" s="149"/>
      <c r="U17" s="120"/>
      <c r="V17" s="3"/>
      <c r="W17" s="134" t="s">
        <v>157</v>
      </c>
      <c r="X17" s="150" t="s">
        <v>158</v>
      </c>
      <c r="Y17" s="136"/>
      <c r="Z17" s="151" t="s">
        <v>159</v>
      </c>
      <c r="AA17" s="37"/>
      <c r="AB17" s="152"/>
      <c r="AC17" s="153"/>
      <c r="AD17" s="154"/>
      <c r="AE17" s="41"/>
      <c r="AF17" s="3"/>
    </row>
    <row r="18" ht="19.5" customHeight="1">
      <c r="A18" s="44">
        <f>A17*3</f>
        <v>0</v>
      </c>
      <c r="B18" s="25"/>
      <c r="C18" s="61"/>
      <c r="D18" s="155"/>
      <c r="E18" s="156" t="str">
        <f t="array" ref="E18">INDEX('참조 테이블'!$B$2:$C$101,VALUE($A$6+A15),1)</f>
        <v>2d+1</v>
      </c>
      <c r="F18" s="157"/>
      <c r="G18" s="158" t="str">
        <f t="array" ref="G18">INDEX('참조 테이블'!$B$2:$C101,VALUE($A$6+A15),2)</f>
        <v>4d+1</v>
      </c>
      <c r="H18" s="159"/>
      <c r="I18" s="62"/>
      <c r="J18" s="160"/>
      <c r="K18" s="95"/>
      <c r="L18" s="95"/>
      <c r="M18" s="95"/>
      <c r="N18" s="95"/>
      <c r="O18" s="95"/>
      <c r="P18" s="95"/>
      <c r="Q18" s="95"/>
      <c r="R18" s="96"/>
      <c r="S18" s="91"/>
      <c r="T18" s="161"/>
      <c r="U18" s="159"/>
      <c r="V18" s="3"/>
      <c r="W18" s="162" t="s">
        <v>160</v>
      </c>
      <c r="X18" s="163" t="s">
        <v>102</v>
      </c>
      <c r="Y18" s="164"/>
      <c r="Z18" s="165" t="s">
        <v>161</v>
      </c>
      <c r="AA18" s="93"/>
      <c r="AB18" s="3"/>
      <c r="AC18" s="3"/>
      <c r="AD18" s="3"/>
      <c r="AE18" s="3"/>
      <c r="AF18" s="3"/>
    </row>
    <row r="19" ht="6.75" customHeight="1">
      <c r="A19" s="3"/>
      <c r="B19" s="3"/>
      <c r="C19" s="3"/>
      <c r="D19" s="3"/>
      <c r="E19" s="3"/>
      <c r="F19" s="3"/>
      <c r="G19" s="3"/>
      <c r="H19" s="3"/>
      <c r="I19" s="62"/>
      <c r="J19" s="166"/>
      <c r="K19" s="167"/>
      <c r="L19" s="168"/>
      <c r="M19" s="102"/>
      <c r="N19" s="103"/>
      <c r="O19" s="103"/>
      <c r="P19" s="103"/>
      <c r="Q19" s="103"/>
      <c r="R19" s="103"/>
      <c r="S19" s="103"/>
      <c r="T19" s="103"/>
      <c r="U19" s="104"/>
      <c r="V19" s="3"/>
      <c r="W19" s="169" t="s">
        <v>162</v>
      </c>
      <c r="X19" s="3"/>
      <c r="Y19" s="3"/>
      <c r="Z19" s="3"/>
      <c r="AA19" s="3"/>
      <c r="AB19" s="3"/>
      <c r="AC19" s="3"/>
      <c r="AD19" s="3"/>
      <c r="AE19" s="3"/>
      <c r="AF19" s="3"/>
    </row>
    <row r="20" ht="19.5" customHeight="1">
      <c r="A20" s="170" t="s">
        <v>163</v>
      </c>
      <c r="B20" s="8"/>
      <c r="C20" s="171">
        <f>(C6+G6)/4</f>
        <v>7</v>
      </c>
      <c r="D20" s="172" t="s">
        <v>164</v>
      </c>
      <c r="E20" s="173">
        <v>-0.5</v>
      </c>
      <c r="F20" s="172" t="s">
        <v>165</v>
      </c>
      <c r="G20" s="174">
        <f t="shared" ref="G20:G21" si="1">C20+E20</f>
        <v>6.5</v>
      </c>
      <c r="H20" s="175">
        <f>E20*20</f>
        <v>-10</v>
      </c>
      <c r="I20" s="62"/>
      <c r="J20" s="176" t="s">
        <v>166</v>
      </c>
      <c r="K20" s="25"/>
      <c r="L20" s="62"/>
      <c r="M20" s="177" t="s">
        <v>167</v>
      </c>
      <c r="N20" s="56"/>
      <c r="O20" s="56"/>
      <c r="P20" s="56"/>
      <c r="Q20" s="56"/>
      <c r="R20" s="56"/>
      <c r="S20" s="56"/>
      <c r="T20" s="56"/>
      <c r="U20" s="25"/>
      <c r="V20" s="3"/>
      <c r="W20" s="115" t="s">
        <v>168</v>
      </c>
      <c r="X20" s="110"/>
      <c r="Y20" s="110"/>
      <c r="Z20" s="114"/>
      <c r="AA20" s="115" t="s">
        <v>169</v>
      </c>
      <c r="AB20" s="110"/>
      <c r="AC20" s="110"/>
      <c r="AD20" s="110"/>
      <c r="AE20" s="114"/>
      <c r="AF20" s="3"/>
    </row>
    <row r="21" ht="19.5" customHeight="1">
      <c r="A21" s="178" t="s">
        <v>170</v>
      </c>
      <c r="B21" s="8"/>
      <c r="C21" s="179">
        <f>IF(INT(G20)&lt;1, 1, INT(G20))+1</f>
        <v>7</v>
      </c>
      <c r="D21" s="172" t="s">
        <v>164</v>
      </c>
      <c r="E21" s="180">
        <v>3.0</v>
      </c>
      <c r="F21" s="172" t="s">
        <v>165</v>
      </c>
      <c r="G21" s="181">
        <f t="shared" si="1"/>
        <v>10</v>
      </c>
      <c r="H21" s="175">
        <f>E21*5</f>
        <v>15</v>
      </c>
      <c r="I21" s="62"/>
      <c r="J21" s="182">
        <f>(W30)</f>
        <v>2</v>
      </c>
      <c r="K21" s="183"/>
      <c r="L21" s="62"/>
      <c r="M21" s="184" t="s">
        <v>95</v>
      </c>
      <c r="N21" s="185" t="s">
        <v>171</v>
      </c>
      <c r="O21" s="64"/>
      <c r="P21" s="64"/>
      <c r="Q21" s="64"/>
      <c r="R21" s="65"/>
      <c r="S21" s="38"/>
      <c r="T21" s="66">
        <v>-8.0</v>
      </c>
      <c r="U21" s="67"/>
      <c r="V21" s="3"/>
      <c r="W21" s="125" t="s">
        <v>116</v>
      </c>
      <c r="X21" s="126" t="s">
        <v>150</v>
      </c>
      <c r="Y21" s="127">
        <f>(W22/2+3+X22)</f>
        <v>14</v>
      </c>
      <c r="Z21" s="128"/>
      <c r="AA21" s="125" t="s">
        <v>116</v>
      </c>
      <c r="AB21" s="126" t="s">
        <v>150</v>
      </c>
      <c r="AC21" s="127">
        <f>Rounddown((AA22/2+3+AB22),0)</f>
        <v>13</v>
      </c>
      <c r="AD21" s="128"/>
      <c r="AE21" s="186" t="s">
        <v>154</v>
      </c>
      <c r="AF21" s="3"/>
    </row>
    <row r="22" ht="6.75" customHeight="1">
      <c r="A22" s="3"/>
      <c r="B22" s="3"/>
      <c r="C22" s="3"/>
      <c r="D22" s="3"/>
      <c r="E22" s="3"/>
      <c r="F22" s="3"/>
      <c r="G22" s="3"/>
      <c r="H22" s="3"/>
      <c r="I22" s="62"/>
      <c r="J22" s="61"/>
      <c r="K22" s="41"/>
      <c r="L22" s="62"/>
      <c r="M22" s="187"/>
      <c r="N22" s="188"/>
      <c r="O22" s="188"/>
      <c r="P22" s="188"/>
      <c r="Q22" s="188"/>
      <c r="R22" s="188"/>
      <c r="S22" s="3"/>
      <c r="T22" s="3"/>
      <c r="U22" s="189"/>
      <c r="V22" s="3"/>
      <c r="W22" s="190">
        <v>16.0</v>
      </c>
      <c r="X22" s="139">
        <v>3.0</v>
      </c>
      <c r="Y22" s="140"/>
      <c r="Z22" s="141"/>
      <c r="AA22" s="190">
        <v>15.0</v>
      </c>
      <c r="AB22" s="139">
        <v>3.0</v>
      </c>
      <c r="AC22" s="140"/>
      <c r="AD22" s="141"/>
      <c r="AE22" s="191">
        <v>0.0</v>
      </c>
      <c r="AF22" s="3"/>
    </row>
    <row r="23" ht="19.5" customHeight="1">
      <c r="A23" s="105" t="s">
        <v>172</v>
      </c>
      <c r="B23" s="56"/>
      <c r="C23" s="56"/>
      <c r="D23" s="57"/>
      <c r="E23" s="59" t="s">
        <v>173</v>
      </c>
      <c r="F23" s="57"/>
      <c r="G23" s="59" t="s">
        <v>147</v>
      </c>
      <c r="H23" s="25"/>
      <c r="I23" s="62"/>
      <c r="J23" s="176" t="s">
        <v>174</v>
      </c>
      <c r="K23" s="25"/>
      <c r="L23" s="62"/>
      <c r="M23" s="184" t="s">
        <v>175</v>
      </c>
      <c r="N23" s="192"/>
      <c r="O23" s="64"/>
      <c r="P23" s="64"/>
      <c r="Q23" s="64"/>
      <c r="R23" s="65"/>
      <c r="S23" s="38"/>
      <c r="T23" s="193"/>
      <c r="U23" s="67"/>
      <c r="V23" s="3"/>
      <c r="W23" s="152"/>
      <c r="X23" s="153"/>
      <c r="Y23" s="154"/>
      <c r="Z23" s="41"/>
      <c r="AA23" s="152"/>
      <c r="AB23" s="153"/>
      <c r="AC23" s="154"/>
      <c r="AD23" s="41"/>
      <c r="AE23" s="194"/>
      <c r="AF23" s="3"/>
    </row>
    <row r="24" ht="19.5" customHeight="1">
      <c r="A24" s="195" t="s">
        <v>176</v>
      </c>
      <c r="B24" s="64"/>
      <c r="C24" s="65"/>
      <c r="D24" s="196">
        <f>C17</f>
        <v>32.5</v>
      </c>
      <c r="E24" s="197">
        <f>G21</f>
        <v>10</v>
      </c>
      <c r="F24" s="65"/>
      <c r="G24" s="197">
        <f>IF(INT(G20)+3&lt;1,1,INT(G20)+3)</f>
        <v>9</v>
      </c>
      <c r="H24" s="67"/>
      <c r="I24" s="62"/>
      <c r="J24" s="198">
        <f>(AC21)</f>
        <v>13</v>
      </c>
      <c r="K24" s="183"/>
      <c r="L24" s="62"/>
      <c r="M24" s="184" t="s">
        <v>177</v>
      </c>
      <c r="N24" s="199"/>
      <c r="O24" s="75"/>
      <c r="P24" s="75"/>
      <c r="Q24" s="75"/>
      <c r="R24" s="76"/>
      <c r="S24" s="38"/>
      <c r="T24" s="193"/>
      <c r="U24" s="67"/>
      <c r="V24" s="3"/>
      <c r="W24" s="200"/>
      <c r="X24" s="57"/>
      <c r="Y24" s="3"/>
      <c r="Z24" s="3"/>
      <c r="AA24" s="3"/>
      <c r="AB24" s="3"/>
      <c r="AC24" s="3"/>
      <c r="AD24" s="3"/>
      <c r="AE24" s="3"/>
      <c r="AF24" s="3"/>
    </row>
    <row r="25" ht="19.5" customHeight="1">
      <c r="A25" s="201" t="s">
        <v>178</v>
      </c>
      <c r="B25" s="75"/>
      <c r="C25" s="76"/>
      <c r="D25" s="202">
        <f>C17*2</f>
        <v>65</v>
      </c>
      <c r="E25" s="203">
        <f>IF(INT(G21*0.8)&lt;1, 1, INT(G21*0.8))</f>
        <v>8</v>
      </c>
      <c r="F25" s="76"/>
      <c r="G25" s="204">
        <f>IF(INT(G20)+3-1&lt;1,1,INT(G20)+3-1)</f>
        <v>8</v>
      </c>
      <c r="H25" s="67"/>
      <c r="I25" s="62"/>
      <c r="J25" s="61"/>
      <c r="K25" s="41"/>
      <c r="L25" s="62"/>
      <c r="M25" s="184" t="s">
        <v>179</v>
      </c>
      <c r="N25" s="205"/>
      <c r="O25" s="75"/>
      <c r="P25" s="75"/>
      <c r="Q25" s="75"/>
      <c r="R25" s="76"/>
      <c r="S25" s="38"/>
      <c r="T25" s="193"/>
      <c r="U25" s="67"/>
      <c r="V25" s="3"/>
      <c r="W25" s="206" t="s">
        <v>180</v>
      </c>
      <c r="X25" s="110"/>
      <c r="Y25" s="110"/>
      <c r="Z25" s="110"/>
      <c r="AA25" s="110"/>
      <c r="AB25" s="110"/>
      <c r="AC25" s="110"/>
      <c r="AD25" s="114"/>
      <c r="AE25" s="3"/>
      <c r="AF25" s="3"/>
    </row>
    <row r="26" ht="19.5" customHeight="1">
      <c r="A26" s="207" t="s">
        <v>181</v>
      </c>
      <c r="B26" s="75"/>
      <c r="C26" s="76"/>
      <c r="D26" s="208">
        <f>C17*3</f>
        <v>97.5</v>
      </c>
      <c r="E26" s="209">
        <f>IF(INT(G21*0.6)&lt;1, 1, INT(G21*0.6))</f>
        <v>6</v>
      </c>
      <c r="F26" s="76"/>
      <c r="G26" s="197">
        <f>IF(INT(G20)+3-2&lt;1,1,INT(G20)+3-2)</f>
        <v>7</v>
      </c>
      <c r="H26" s="67"/>
      <c r="I26" s="62"/>
      <c r="J26" s="176" t="s">
        <v>182</v>
      </c>
      <c r="K26" s="25"/>
      <c r="L26" s="62"/>
      <c r="M26" s="210" t="s">
        <v>183</v>
      </c>
      <c r="N26" s="64"/>
      <c r="O26" s="64"/>
      <c r="P26" s="64"/>
      <c r="Q26" s="64"/>
      <c r="R26" s="65"/>
      <c r="S26" s="38"/>
      <c r="T26" s="66">
        <v>-10.0</v>
      </c>
      <c r="U26" s="67"/>
      <c r="V26" s="3"/>
      <c r="W26" s="211" t="s">
        <v>184</v>
      </c>
      <c r="X26" s="96"/>
      <c r="Y26" s="212" t="s">
        <v>185</v>
      </c>
      <c r="Z26" s="96"/>
      <c r="AA26" s="212" t="s">
        <v>186</v>
      </c>
      <c r="AB26" s="96"/>
      <c r="AC26" s="3"/>
      <c r="AD26" s="189"/>
      <c r="AE26" s="3"/>
      <c r="AF26" s="3"/>
    </row>
    <row r="27" ht="19.5" customHeight="1">
      <c r="A27" s="201" t="s">
        <v>187</v>
      </c>
      <c r="B27" s="75"/>
      <c r="C27" s="76"/>
      <c r="D27" s="202">
        <f>C17*6</f>
        <v>195</v>
      </c>
      <c r="E27" s="203">
        <f>IF(INT(G21*0.4)&lt;1, 1, INT(G21*0.4))</f>
        <v>4</v>
      </c>
      <c r="F27" s="76"/>
      <c r="G27" s="203">
        <f>IF(INT(G20)+3-3&lt;1,1,INT(G20)+3-3)</f>
        <v>6</v>
      </c>
      <c r="H27" s="78"/>
      <c r="I27" s="62"/>
      <c r="J27" s="198">
        <f>(Y21)</f>
        <v>14</v>
      </c>
      <c r="K27" s="183"/>
      <c r="L27" s="62"/>
      <c r="M27" s="210" t="s">
        <v>188</v>
      </c>
      <c r="N27" s="64"/>
      <c r="O27" s="64"/>
      <c r="P27" s="64"/>
      <c r="Q27" s="64"/>
      <c r="R27" s="65"/>
      <c r="S27" s="38"/>
      <c r="T27" s="66">
        <v>40.0</v>
      </c>
      <c r="U27" s="67"/>
      <c r="V27" s="3"/>
      <c r="W27" s="213">
        <f>(F88)</f>
        <v>6</v>
      </c>
      <c r="X27" s="53"/>
      <c r="Y27" s="214">
        <f>(F89)</f>
        <v>6</v>
      </c>
      <c r="Z27" s="53"/>
      <c r="AA27" s="213" t="str">
        <f>(F90)</f>
        <v/>
      </c>
      <c r="AB27" s="53"/>
      <c r="AC27" s="3"/>
      <c r="AD27" s="189"/>
      <c r="AE27" s="3"/>
      <c r="AF27" s="3"/>
    </row>
    <row r="28" ht="19.5" customHeight="1">
      <c r="A28" s="215" t="s">
        <v>189</v>
      </c>
      <c r="B28" s="90"/>
      <c r="C28" s="49"/>
      <c r="D28" s="216">
        <f>C17*10</f>
        <v>325</v>
      </c>
      <c r="E28" s="217">
        <f>IF(INT(G21*0.2)&lt;1, 1, INT(G21*0.2))</f>
        <v>2</v>
      </c>
      <c r="F28" s="49"/>
      <c r="G28" s="218">
        <f>IF(INT(G20)+3-4&lt;1,1,INT(G20)+3-4)</f>
        <v>5</v>
      </c>
      <c r="H28" s="159"/>
      <c r="I28" s="219"/>
      <c r="J28" s="61"/>
      <c r="K28" s="41"/>
      <c r="L28" s="219"/>
      <c r="M28" s="89"/>
      <c r="N28" s="90"/>
      <c r="O28" s="90"/>
      <c r="P28" s="90"/>
      <c r="Q28" s="90"/>
      <c r="R28" s="49"/>
      <c r="S28" s="220"/>
      <c r="T28" s="161"/>
      <c r="U28" s="159"/>
      <c r="V28" s="3"/>
      <c r="W28" s="61"/>
      <c r="X28" s="41"/>
      <c r="Y28" s="61"/>
      <c r="Z28" s="41"/>
      <c r="AA28" s="61"/>
      <c r="AB28" s="41"/>
      <c r="AC28" s="3"/>
      <c r="AD28" s="189"/>
      <c r="AE28" s="221"/>
      <c r="AF28" s="3"/>
    </row>
    <row r="29" ht="12.0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222" t="s">
        <v>190</v>
      </c>
      <c r="N29" s="38"/>
      <c r="O29" s="38"/>
      <c r="P29" s="38"/>
      <c r="Q29" s="38"/>
      <c r="R29" s="38"/>
      <c r="S29" s="38"/>
      <c r="T29" s="38"/>
      <c r="U29" s="38"/>
      <c r="V29" s="3"/>
      <c r="W29" s="223" t="s">
        <v>191</v>
      </c>
      <c r="X29" s="104"/>
      <c r="Y29" s="102" t="s">
        <v>192</v>
      </c>
      <c r="Z29" s="104"/>
      <c r="AA29" s="102" t="s">
        <v>193</v>
      </c>
      <c r="AB29" s="104"/>
      <c r="AC29" s="3"/>
      <c r="AD29" s="189"/>
      <c r="AE29" s="3"/>
      <c r="AF29" s="3"/>
    </row>
    <row r="30" ht="19.5" customHeight="1">
      <c r="A30" s="224" t="s">
        <v>194</v>
      </c>
      <c r="B30" s="56"/>
      <c r="C30" s="56"/>
      <c r="D30" s="56"/>
      <c r="E30" s="56"/>
      <c r="F30" s="56"/>
      <c r="G30" s="56"/>
      <c r="H30" s="57"/>
      <c r="I30" s="58"/>
      <c r="J30" s="59" t="s">
        <v>108</v>
      </c>
      <c r="K30" s="25"/>
      <c r="L30" s="3"/>
      <c r="M30" s="225" t="s">
        <v>25</v>
      </c>
      <c r="N30" s="226" t="s">
        <v>195</v>
      </c>
      <c r="O30" s="226" t="s">
        <v>196</v>
      </c>
      <c r="P30" s="226" t="s">
        <v>3</v>
      </c>
      <c r="Q30" s="227" t="s">
        <v>197</v>
      </c>
      <c r="R30" s="227" t="s">
        <v>198</v>
      </c>
      <c r="S30" s="226"/>
      <c r="T30" s="59" t="s">
        <v>108</v>
      </c>
      <c r="U30" s="25"/>
      <c r="V30" s="3"/>
      <c r="W30" s="214">
        <f>(F91)</f>
        <v>2</v>
      </c>
      <c r="X30" s="53"/>
      <c r="Y30" s="213">
        <f>(F92)</f>
        <v>2</v>
      </c>
      <c r="Z30" s="53"/>
      <c r="AA30" s="214" t="str">
        <f>(F93)</f>
        <v/>
      </c>
      <c r="AB30" s="53"/>
      <c r="AC30" s="3"/>
      <c r="AD30" s="189"/>
      <c r="AE30" s="228"/>
      <c r="AF30" s="228"/>
    </row>
    <row r="31" ht="15.0" customHeight="1">
      <c r="A31" s="210" t="s">
        <v>199</v>
      </c>
      <c r="B31" s="64"/>
      <c r="C31" s="64"/>
      <c r="D31" s="64"/>
      <c r="E31" s="64"/>
      <c r="F31" s="64"/>
      <c r="G31" s="64"/>
      <c r="H31" s="65"/>
      <c r="I31" s="3"/>
      <c r="J31" s="66">
        <v>5.0</v>
      </c>
      <c r="K31" s="67"/>
      <c r="L31" s="3"/>
      <c r="M31" s="229" t="s">
        <v>200</v>
      </c>
      <c r="N31" s="230" t="s">
        <v>4</v>
      </c>
      <c r="O31" s="230" t="s">
        <v>101</v>
      </c>
      <c r="P31" s="230">
        <v>2.0</v>
      </c>
      <c r="Q31" s="230">
        <v>4.0</v>
      </c>
      <c r="R31" s="231">
        <f t="shared" ref="R31:R58" si="2">IF(O31="iq",$E$6,IF(O31="DX",$C$6,IF(O31="지각력",$E$10,IF(O31="의지력",$C$10,IF(O31="HT",$G$6,0)))))+P31+Q31</f>
        <v>15</v>
      </c>
      <c r="S31" s="3"/>
      <c r="T31" s="232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0))))</f>
        <v>4</v>
      </c>
      <c r="U31" s="67"/>
      <c r="V31" s="3"/>
      <c r="W31" s="61"/>
      <c r="X31" s="41"/>
      <c r="Y31" s="61"/>
      <c r="Z31" s="41"/>
      <c r="AA31" s="61"/>
      <c r="AB31" s="41"/>
      <c r="AC31" s="3"/>
      <c r="AD31" s="189"/>
      <c r="AE31" s="228"/>
      <c r="AF31" s="228"/>
    </row>
    <row r="32" ht="15.0" customHeight="1">
      <c r="A32" s="87" t="s">
        <v>201</v>
      </c>
      <c r="B32" s="75"/>
      <c r="C32" s="75"/>
      <c r="D32" s="75"/>
      <c r="E32" s="75"/>
      <c r="F32" s="75"/>
      <c r="G32" s="75"/>
      <c r="H32" s="76"/>
      <c r="I32" s="3"/>
      <c r="J32" s="66">
        <v>10.0</v>
      </c>
      <c r="K32" s="67"/>
      <c r="L32" s="3"/>
      <c r="M32" s="233" t="s">
        <v>202</v>
      </c>
      <c r="N32" s="234" t="s">
        <v>5</v>
      </c>
      <c r="O32" s="235" t="s">
        <v>101</v>
      </c>
      <c r="P32" s="230">
        <v>1.0</v>
      </c>
      <c r="Q32" s="235">
        <v>4.0</v>
      </c>
      <c r="R32" s="231">
        <f t="shared" si="2"/>
        <v>14</v>
      </c>
      <c r="S32" s="3"/>
      <c r="T32" s="232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0))))</f>
        <v>4</v>
      </c>
      <c r="U32" s="67"/>
      <c r="V32" s="3"/>
      <c r="W32" s="223" t="s">
        <v>203</v>
      </c>
      <c r="X32" s="104"/>
      <c r="Y32" s="102" t="s">
        <v>204</v>
      </c>
      <c r="Z32" s="104"/>
      <c r="AA32" s="102" t="s">
        <v>205</v>
      </c>
      <c r="AB32" s="104"/>
      <c r="AC32" s="236" t="s">
        <v>206</v>
      </c>
      <c r="AD32" s="93"/>
      <c r="AE32" s="228"/>
      <c r="AF32" s="228"/>
    </row>
    <row r="33" ht="15.0" customHeight="1">
      <c r="A33" s="87" t="s">
        <v>207</v>
      </c>
      <c r="B33" s="75"/>
      <c r="C33" s="75"/>
      <c r="D33" s="75"/>
      <c r="E33" s="75"/>
      <c r="F33" s="75"/>
      <c r="G33" s="75"/>
      <c r="H33" s="76"/>
      <c r="I33" s="3"/>
      <c r="J33" s="66">
        <v>10.0</v>
      </c>
      <c r="K33" s="67"/>
      <c r="L33" s="3"/>
      <c r="M33" s="233" t="s">
        <v>208</v>
      </c>
      <c r="N33" s="234" t="s">
        <v>5</v>
      </c>
      <c r="O33" s="235" t="s">
        <v>125</v>
      </c>
      <c r="P33" s="230">
        <v>1.0</v>
      </c>
      <c r="Q33" s="235">
        <v>4.0</v>
      </c>
      <c r="R33" s="231">
        <f t="shared" si="2"/>
        <v>18</v>
      </c>
      <c r="S33" s="3"/>
      <c r="T33" s="232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0))))</f>
        <v>4</v>
      </c>
      <c r="U33" s="67"/>
      <c r="V33" s="3"/>
      <c r="W33" s="213">
        <f>(F94)</f>
        <v>2</v>
      </c>
      <c r="X33" s="53"/>
      <c r="Y33" s="214">
        <f>(F96)</f>
        <v>2</v>
      </c>
      <c r="Z33" s="53"/>
      <c r="AA33" s="213">
        <f>(F95)</f>
        <v>4</v>
      </c>
      <c r="AB33" s="53"/>
      <c r="AC33" s="214">
        <f>(F97)</f>
        <v>4</v>
      </c>
      <c r="AD33" s="53"/>
      <c r="AE33" s="228"/>
      <c r="AF33" s="228"/>
    </row>
    <row r="34" ht="15.0" customHeight="1">
      <c r="A34" s="87" t="s">
        <v>209</v>
      </c>
      <c r="B34" s="75"/>
      <c r="C34" s="75"/>
      <c r="D34" s="75"/>
      <c r="E34" s="75"/>
      <c r="F34" s="75"/>
      <c r="G34" s="75"/>
      <c r="H34" s="76"/>
      <c r="I34" s="3"/>
      <c r="J34" s="66">
        <v>4.0</v>
      </c>
      <c r="K34" s="67"/>
      <c r="L34" s="3"/>
      <c r="M34" s="233" t="s">
        <v>210</v>
      </c>
      <c r="N34" s="234" t="s">
        <v>5</v>
      </c>
      <c r="O34" s="235" t="s">
        <v>125</v>
      </c>
      <c r="P34" s="230">
        <v>1.0</v>
      </c>
      <c r="Q34" s="235">
        <v>4.0</v>
      </c>
      <c r="R34" s="231">
        <f t="shared" si="2"/>
        <v>18</v>
      </c>
      <c r="S34" s="3"/>
      <c r="T34" s="232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0))))</f>
        <v>4</v>
      </c>
      <c r="U34" s="67"/>
      <c r="V34" s="3"/>
      <c r="W34" s="61"/>
      <c r="X34" s="41"/>
      <c r="Y34" s="61"/>
      <c r="Z34" s="41"/>
      <c r="AA34" s="61"/>
      <c r="AB34" s="41"/>
      <c r="AC34" s="61"/>
      <c r="AD34" s="41"/>
      <c r="AE34" s="228"/>
      <c r="AF34" s="228"/>
    </row>
    <row r="35" ht="15.0" customHeight="1">
      <c r="A35" s="87" t="s">
        <v>211</v>
      </c>
      <c r="B35" s="75"/>
      <c r="C35" s="75"/>
      <c r="D35" s="75"/>
      <c r="E35" s="75"/>
      <c r="F35" s="75"/>
      <c r="G35" s="75"/>
      <c r="H35" s="76"/>
      <c r="I35" s="3"/>
      <c r="J35" s="66">
        <v>10.0</v>
      </c>
      <c r="K35" s="67"/>
      <c r="L35" s="3"/>
      <c r="M35" s="233" t="s">
        <v>212</v>
      </c>
      <c r="N35" s="234" t="s">
        <v>5</v>
      </c>
      <c r="O35" s="235" t="s">
        <v>100</v>
      </c>
      <c r="P35" s="230">
        <v>3.0</v>
      </c>
      <c r="Q35" s="235">
        <v>0.0</v>
      </c>
      <c r="R35" s="231">
        <f t="shared" si="2"/>
        <v>17</v>
      </c>
      <c r="S35" s="3"/>
      <c r="T35" s="232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0))))</f>
        <v>12</v>
      </c>
      <c r="U35" s="67"/>
      <c r="V35" s="3"/>
      <c r="W35" s="50" t="s">
        <v>213</v>
      </c>
      <c r="X35" s="237"/>
      <c r="Y35" s="237"/>
      <c r="Z35" s="238"/>
      <c r="AA35" s="238"/>
      <c r="AB35" s="238"/>
      <c r="AC35" s="3"/>
      <c r="AD35" s="3"/>
      <c r="AE35" s="228"/>
      <c r="AF35" s="228"/>
    </row>
    <row r="36" ht="15.0" customHeight="1">
      <c r="A36" s="87" t="s">
        <v>214</v>
      </c>
      <c r="B36" s="75"/>
      <c r="C36" s="75"/>
      <c r="D36" s="75"/>
      <c r="E36" s="75"/>
      <c r="F36" s="75"/>
      <c r="G36" s="75"/>
      <c r="H36" s="76"/>
      <c r="I36" s="3"/>
      <c r="J36" s="66">
        <v>15.0</v>
      </c>
      <c r="K36" s="67"/>
      <c r="L36" s="3"/>
      <c r="M36" s="233" t="s">
        <v>215</v>
      </c>
      <c r="N36" s="234" t="s">
        <v>5</v>
      </c>
      <c r="O36" s="235" t="s">
        <v>100</v>
      </c>
      <c r="P36" s="230">
        <v>3.0</v>
      </c>
      <c r="Q36" s="239"/>
      <c r="R36" s="231">
        <f t="shared" si="2"/>
        <v>17</v>
      </c>
      <c r="S36" s="3"/>
      <c r="T36" s="232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0))))</f>
        <v>12</v>
      </c>
      <c r="U36" s="67"/>
      <c r="V36" s="3"/>
      <c r="W36" s="240" t="s">
        <v>216</v>
      </c>
      <c r="X36" s="131"/>
      <c r="Y36" s="131"/>
      <c r="Z36" s="131"/>
      <c r="AA36" s="131"/>
      <c r="AB36" s="132"/>
      <c r="AC36" s="3"/>
      <c r="AD36" s="3"/>
      <c r="AE36" s="228"/>
      <c r="AF36" s="228"/>
      <c r="AG36" s="228"/>
      <c r="AH36" s="228"/>
      <c r="AI36" s="228"/>
      <c r="AJ36" s="228"/>
      <c r="AK36" s="3"/>
      <c r="AL36" s="3"/>
      <c r="AM36" s="3"/>
      <c r="AN36" s="3"/>
      <c r="AO36" s="3"/>
    </row>
    <row r="37" ht="15.0" customHeight="1">
      <c r="A37" s="87" t="s">
        <v>217</v>
      </c>
      <c r="B37" s="75"/>
      <c r="C37" s="75"/>
      <c r="D37" s="75"/>
      <c r="E37" s="75"/>
      <c r="F37" s="75"/>
      <c r="G37" s="75"/>
      <c r="H37" s="76"/>
      <c r="I37" s="3"/>
      <c r="J37" s="66">
        <v>10.0</v>
      </c>
      <c r="K37" s="67"/>
      <c r="L37" s="3"/>
      <c r="M37" s="233" t="s">
        <v>218</v>
      </c>
      <c r="N37" s="234" t="s">
        <v>4</v>
      </c>
      <c r="O37" s="235" t="s">
        <v>100</v>
      </c>
      <c r="P37" s="230">
        <v>4.0</v>
      </c>
      <c r="Q37" s="239"/>
      <c r="R37" s="231">
        <f t="shared" si="2"/>
        <v>18</v>
      </c>
      <c r="S37" s="3"/>
      <c r="T37" s="232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0))))</f>
        <v>12</v>
      </c>
      <c r="U37" s="67"/>
      <c r="V37" s="3"/>
      <c r="W37" s="116" t="s">
        <v>219</v>
      </c>
      <c r="X37" s="8"/>
      <c r="Y37" s="69" t="s">
        <v>220</v>
      </c>
      <c r="Z37" s="14"/>
      <c r="AA37" s="14"/>
      <c r="AB37" s="37"/>
      <c r="AC37" s="3"/>
      <c r="AD37" s="3"/>
      <c r="AE37" s="228"/>
      <c r="AF37" s="228"/>
      <c r="AG37" s="228"/>
      <c r="AH37" s="228"/>
      <c r="AI37" s="228"/>
      <c r="AJ37" s="228"/>
      <c r="AK37" s="3"/>
      <c r="AL37" s="3"/>
      <c r="AM37" s="3"/>
      <c r="AN37" s="3"/>
      <c r="AO37" s="3"/>
    </row>
    <row r="38" ht="15.0" customHeight="1">
      <c r="A38" s="241" t="s">
        <v>221</v>
      </c>
      <c r="B38" s="75"/>
      <c r="C38" s="75"/>
      <c r="D38" s="75"/>
      <c r="E38" s="75"/>
      <c r="F38" s="75"/>
      <c r="G38" s="75"/>
      <c r="H38" s="76"/>
      <c r="I38" s="3"/>
      <c r="J38" s="66">
        <v>40.0</v>
      </c>
      <c r="K38" s="67"/>
      <c r="L38" s="3"/>
      <c r="M38" s="233" t="s">
        <v>222</v>
      </c>
      <c r="N38" s="234" t="s">
        <v>4</v>
      </c>
      <c r="O38" s="235" t="s">
        <v>100</v>
      </c>
      <c r="P38" s="230">
        <v>4.0</v>
      </c>
      <c r="Q38" s="239"/>
      <c r="R38" s="231">
        <f t="shared" si="2"/>
        <v>18</v>
      </c>
      <c r="S38" s="3"/>
      <c r="T38" s="232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0))))</f>
        <v>12</v>
      </c>
      <c r="U38" s="67"/>
      <c r="V38" s="3"/>
      <c r="W38" s="242">
        <v>2000.0</v>
      </c>
      <c r="X38" s="243"/>
      <c r="Y38" s="244">
        <f>(W38-U82-U83-U84-U85)</f>
        <v>260</v>
      </c>
      <c r="Z38" s="95"/>
      <c r="AA38" s="95"/>
      <c r="AB38" s="159"/>
      <c r="AC38" s="3"/>
      <c r="AD38" s="3"/>
      <c r="AE38" s="228"/>
      <c r="AF38" s="228"/>
      <c r="AG38" s="228"/>
      <c r="AH38" s="228"/>
      <c r="AI38" s="228"/>
      <c r="AJ38" s="228"/>
      <c r="AK38" s="3"/>
      <c r="AL38" s="3"/>
      <c r="AM38" s="3"/>
      <c r="AN38" s="3"/>
      <c r="AO38" s="3"/>
    </row>
    <row r="39" ht="15.0" customHeight="1">
      <c r="A39" s="87" t="s">
        <v>223</v>
      </c>
      <c r="B39" s="75"/>
      <c r="C39" s="75"/>
      <c r="D39" s="75"/>
      <c r="E39" s="75"/>
      <c r="F39" s="75"/>
      <c r="G39" s="75"/>
      <c r="H39" s="76"/>
      <c r="I39" s="3"/>
      <c r="J39" s="66">
        <v>15.0</v>
      </c>
      <c r="K39" s="67"/>
      <c r="L39" s="3"/>
      <c r="M39" s="233" t="s">
        <v>224</v>
      </c>
      <c r="N39" s="234" t="s">
        <v>5</v>
      </c>
      <c r="O39" s="235" t="s">
        <v>100</v>
      </c>
      <c r="P39" s="230">
        <v>3.0</v>
      </c>
      <c r="Q39" s="239"/>
      <c r="R39" s="231">
        <f t="shared" si="2"/>
        <v>17</v>
      </c>
      <c r="S39" s="3"/>
      <c r="T39" s="232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0))))</f>
        <v>12</v>
      </c>
      <c r="U39" s="67"/>
      <c r="V39" s="3"/>
      <c r="W39" s="3"/>
      <c r="X39" s="3"/>
      <c r="Y39" s="3"/>
      <c r="Z39" s="3"/>
      <c r="AA39" s="3"/>
      <c r="AB39" s="3"/>
      <c r="AC39" s="3"/>
      <c r="AD39" s="3"/>
      <c r="AE39" s="228"/>
      <c r="AF39" s="228"/>
      <c r="AG39" s="245"/>
      <c r="AH39" s="228"/>
      <c r="AI39" s="245"/>
      <c r="AJ39" s="245"/>
      <c r="AK39" s="4"/>
      <c r="AL39" s="4"/>
      <c r="AM39" s="4"/>
      <c r="AN39" s="4"/>
      <c r="AO39" s="3"/>
    </row>
    <row r="40" ht="15.0" customHeight="1">
      <c r="A40" s="87" t="s">
        <v>225</v>
      </c>
      <c r="B40" s="75"/>
      <c r="C40" s="75"/>
      <c r="D40" s="75"/>
      <c r="E40" s="75"/>
      <c r="F40" s="75"/>
      <c r="G40" s="75"/>
      <c r="H40" s="76"/>
      <c r="I40" s="3"/>
      <c r="J40" s="66">
        <v>15.0</v>
      </c>
      <c r="K40" s="67"/>
      <c r="L40" s="3"/>
      <c r="M40" s="233" t="s">
        <v>226</v>
      </c>
      <c r="N40" s="234" t="s">
        <v>5</v>
      </c>
      <c r="O40" s="235" t="s">
        <v>100</v>
      </c>
      <c r="P40" s="230">
        <v>2.0</v>
      </c>
      <c r="Q40" s="239"/>
      <c r="R40" s="231">
        <f t="shared" si="2"/>
        <v>16</v>
      </c>
      <c r="S40" s="3"/>
      <c r="T40" s="232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0))))</f>
        <v>8</v>
      </c>
      <c r="U40" s="67"/>
      <c r="V40" s="3"/>
      <c r="W40" s="3"/>
      <c r="X40" s="3"/>
      <c r="Y40" s="3"/>
      <c r="Z40" s="3"/>
      <c r="AA40" s="3"/>
      <c r="AB40" s="3"/>
      <c r="AC40" s="238"/>
      <c r="AD40" s="238"/>
      <c r="AE40" s="38"/>
      <c r="AF40" s="38"/>
      <c r="AG40" s="38"/>
      <c r="AH40" s="38"/>
      <c r="AI40" s="38"/>
      <c r="AJ40" s="38"/>
      <c r="AK40" s="3"/>
      <c r="AL40" s="3"/>
      <c r="AM40" s="3"/>
      <c r="AN40" s="3"/>
      <c r="AO40" s="3"/>
    </row>
    <row r="41" ht="15.0" customHeight="1">
      <c r="A41" s="87"/>
      <c r="B41" s="75"/>
      <c r="C41" s="75"/>
      <c r="D41" s="75"/>
      <c r="E41" s="75"/>
      <c r="F41" s="75"/>
      <c r="G41" s="75"/>
      <c r="H41" s="76"/>
      <c r="I41" s="3"/>
      <c r="J41" s="66"/>
      <c r="K41" s="67"/>
      <c r="L41" s="3"/>
      <c r="M41" s="233" t="s">
        <v>227</v>
      </c>
      <c r="N41" s="234" t="s">
        <v>6</v>
      </c>
      <c r="O41" s="246" t="s">
        <v>101</v>
      </c>
      <c r="P41" s="235">
        <v>0.0</v>
      </c>
      <c r="Q41" s="235">
        <v>4.0</v>
      </c>
      <c r="R41" s="231">
        <f t="shared" si="2"/>
        <v>13</v>
      </c>
      <c r="S41" s="3"/>
      <c r="T41" s="232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0))))</f>
        <v>4</v>
      </c>
      <c r="U41" s="67"/>
      <c r="V41" s="3"/>
      <c r="W41" s="3"/>
      <c r="X41" s="3"/>
      <c r="Y41" s="3"/>
      <c r="Z41" s="3"/>
      <c r="AA41" s="3"/>
      <c r="AB41" s="3"/>
      <c r="AC41" s="38"/>
      <c r="AD41" s="38"/>
      <c r="AE41" s="38"/>
      <c r="AF41" s="38"/>
      <c r="AG41" s="247"/>
      <c r="AH41" s="38"/>
      <c r="AI41" s="38"/>
      <c r="AJ41" s="38"/>
      <c r="AK41" s="3"/>
      <c r="AL41" s="3"/>
      <c r="AM41" s="3"/>
      <c r="AN41" s="3"/>
      <c r="AO41" s="3"/>
    </row>
    <row r="42" ht="15.0" customHeight="1">
      <c r="A42" s="87" t="s">
        <v>228</v>
      </c>
      <c r="B42" s="75"/>
      <c r="C42" s="75"/>
      <c r="D42" s="75"/>
      <c r="E42" s="75"/>
      <c r="F42" s="75"/>
      <c r="G42" s="75"/>
      <c r="H42" s="76"/>
      <c r="I42" s="3"/>
      <c r="J42" s="66">
        <f>roundup(72*0.775*0.2,0)</f>
        <v>12</v>
      </c>
      <c r="K42" s="67"/>
      <c r="L42" s="3"/>
      <c r="M42" s="233" t="s">
        <v>229</v>
      </c>
      <c r="N42" s="234" t="s">
        <v>6</v>
      </c>
      <c r="O42" s="235" t="s">
        <v>101</v>
      </c>
      <c r="P42" s="230">
        <v>0.0</v>
      </c>
      <c r="Q42" s="235">
        <v>4.0</v>
      </c>
      <c r="R42" s="231">
        <f t="shared" si="2"/>
        <v>13</v>
      </c>
      <c r="S42" s="3"/>
      <c r="T42" s="232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0))))</f>
        <v>4</v>
      </c>
      <c r="U42" s="67"/>
      <c r="V42" s="3"/>
      <c r="W42" s="3"/>
      <c r="X42" s="3"/>
      <c r="Y42" s="3"/>
      <c r="Z42" s="3"/>
      <c r="AA42" s="3"/>
      <c r="AB42" s="3"/>
      <c r="AC42" s="38"/>
      <c r="AD42" s="38"/>
      <c r="AE42" s="38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ht="15.0" customHeight="1">
      <c r="A43" s="248"/>
      <c r="B43" s="249"/>
      <c r="C43" s="249"/>
      <c r="D43" s="249"/>
      <c r="E43" s="249"/>
      <c r="F43" s="249"/>
      <c r="G43" s="249"/>
      <c r="H43" s="250"/>
      <c r="I43" s="3"/>
      <c r="J43" s="251"/>
      <c r="K43" s="120"/>
      <c r="L43" s="3"/>
      <c r="M43" s="233" t="s">
        <v>230</v>
      </c>
      <c r="N43" s="234" t="s">
        <v>4</v>
      </c>
      <c r="O43" s="235" t="s">
        <v>102</v>
      </c>
      <c r="P43" s="230">
        <v>2.0</v>
      </c>
      <c r="Q43" s="239"/>
      <c r="R43" s="231">
        <f t="shared" si="2"/>
        <v>16</v>
      </c>
      <c r="S43" s="3"/>
      <c r="T43" s="232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0))))</f>
        <v>4</v>
      </c>
      <c r="U43" s="6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ht="15.0" customHeight="1">
      <c r="A44" s="252" t="s">
        <v>231</v>
      </c>
      <c r="B44" s="14"/>
      <c r="C44" s="14"/>
      <c r="D44" s="14"/>
      <c r="E44" s="14"/>
      <c r="F44" s="14"/>
      <c r="G44" s="14"/>
      <c r="H44" s="8"/>
      <c r="I44" s="118"/>
      <c r="J44" s="253" t="s">
        <v>108</v>
      </c>
      <c r="K44" s="37"/>
      <c r="L44" s="3"/>
      <c r="M44" s="233" t="s">
        <v>232</v>
      </c>
      <c r="N44" s="234" t="s">
        <v>5</v>
      </c>
      <c r="O44" s="235" t="s">
        <v>102</v>
      </c>
      <c r="P44" s="230">
        <v>2.0</v>
      </c>
      <c r="Q44" s="239"/>
      <c r="R44" s="231">
        <f t="shared" si="2"/>
        <v>16</v>
      </c>
      <c r="S44" s="3"/>
      <c r="T44" s="232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0))))</f>
        <v>8</v>
      </c>
      <c r="U44" s="67"/>
      <c r="V44" s="3"/>
      <c r="W44" s="60" t="s">
        <v>233</v>
      </c>
      <c r="X44" s="57"/>
      <c r="Y44" s="226" t="s">
        <v>195</v>
      </c>
      <c r="Z44" s="226" t="s">
        <v>196</v>
      </c>
      <c r="AA44" s="227" t="s">
        <v>234</v>
      </c>
      <c r="AB44" s="226" t="s">
        <v>3</v>
      </c>
      <c r="AC44" s="226" t="s">
        <v>235</v>
      </c>
      <c r="AD44" s="59" t="s">
        <v>108</v>
      </c>
      <c r="AE44" s="25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ht="15.0" customHeight="1">
      <c r="A45" s="210" t="s">
        <v>236</v>
      </c>
      <c r="B45" s="64"/>
      <c r="C45" s="64"/>
      <c r="D45" s="64"/>
      <c r="E45" s="64"/>
      <c r="F45" s="64"/>
      <c r="G45" s="64"/>
      <c r="H45" s="65"/>
      <c r="I45" s="3"/>
      <c r="J45" s="66">
        <v>10.0</v>
      </c>
      <c r="K45" s="67"/>
      <c r="L45" s="3"/>
      <c r="M45" s="233" t="s">
        <v>237</v>
      </c>
      <c r="N45" s="234" t="s">
        <v>5</v>
      </c>
      <c r="O45" s="235" t="s">
        <v>102</v>
      </c>
      <c r="P45" s="230">
        <v>0.0</v>
      </c>
      <c r="Q45" s="239"/>
      <c r="R45" s="231">
        <f t="shared" si="2"/>
        <v>14</v>
      </c>
      <c r="S45" s="3"/>
      <c r="T45" s="232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0))))</f>
        <v>2</v>
      </c>
      <c r="U45" s="67"/>
      <c r="V45" s="3"/>
      <c r="W45" s="254"/>
      <c r="X45" s="65"/>
      <c r="Y45" s="255"/>
      <c r="Z45" s="255"/>
      <c r="AA45" s="255"/>
      <c r="AB45" s="255"/>
      <c r="AC45" s="255" t="str">
        <f>VLOOKUP(Z45,M31:R57,6,FALSE)+AA45+AB45</f>
        <v>#N/A</v>
      </c>
      <c r="AD45" s="232" t="str">
        <f t="shared" ref="AD45:AD51" si="3">IF(Y45="보통",AB45,IF(Y45="어려움",IF(AB45=0,0,AB45+1),))</f>
        <v/>
      </c>
      <c r="AE45" s="67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ht="15.0" customHeight="1">
      <c r="A46" s="87" t="s">
        <v>238</v>
      </c>
      <c r="B46" s="75"/>
      <c r="C46" s="75"/>
      <c r="D46" s="75"/>
      <c r="E46" s="75"/>
      <c r="F46" s="75"/>
      <c r="G46" s="75"/>
      <c r="H46" s="76"/>
      <c r="I46" s="3"/>
      <c r="J46" s="66">
        <v>0.0</v>
      </c>
      <c r="K46" s="67"/>
      <c r="L46" s="3"/>
      <c r="M46" s="233" t="s">
        <v>239</v>
      </c>
      <c r="N46" s="234" t="s">
        <v>4</v>
      </c>
      <c r="O46" s="235" t="s">
        <v>125</v>
      </c>
      <c r="P46" s="230">
        <v>1.0</v>
      </c>
      <c r="Q46" s="235">
        <v>4.0</v>
      </c>
      <c r="R46" s="231">
        <f t="shared" si="2"/>
        <v>18</v>
      </c>
      <c r="S46" s="3"/>
      <c r="T46" s="232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0))))</f>
        <v>2</v>
      </c>
      <c r="U46" s="67"/>
      <c r="V46" s="3"/>
      <c r="W46" s="254"/>
      <c r="X46" s="65"/>
      <c r="Y46" s="255"/>
      <c r="Z46" s="255"/>
      <c r="AA46" s="255"/>
      <c r="AB46" s="255"/>
      <c r="AC46" s="255"/>
      <c r="AD46" s="232" t="str">
        <f t="shared" si="3"/>
        <v/>
      </c>
      <c r="AE46" s="67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ht="15.0" customHeight="1">
      <c r="A47" s="87" t="s">
        <v>240</v>
      </c>
      <c r="B47" s="75"/>
      <c r="C47" s="75"/>
      <c r="D47" s="75"/>
      <c r="E47" s="75"/>
      <c r="F47" s="75"/>
      <c r="G47" s="75"/>
      <c r="H47" s="76"/>
      <c r="I47" s="3"/>
      <c r="J47" s="66">
        <v>5.0</v>
      </c>
      <c r="K47" s="67"/>
      <c r="L47" s="3"/>
      <c r="M47" s="233" t="s">
        <v>241</v>
      </c>
      <c r="N47" s="234" t="s">
        <v>5</v>
      </c>
      <c r="O47" s="235" t="s">
        <v>101</v>
      </c>
      <c r="P47" s="230">
        <v>0.0</v>
      </c>
      <c r="Q47" s="239"/>
      <c r="R47" s="231">
        <f t="shared" si="2"/>
        <v>9</v>
      </c>
      <c r="S47" s="3"/>
      <c r="T47" s="232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0))))</f>
        <v>2</v>
      </c>
      <c r="U47" s="67"/>
      <c r="V47" s="3"/>
      <c r="W47" s="254"/>
      <c r="X47" s="65"/>
      <c r="Y47" s="255"/>
      <c r="Z47" s="255"/>
      <c r="AA47" s="255"/>
      <c r="AB47" s="255"/>
      <c r="AC47" s="255"/>
      <c r="AD47" s="232" t="str">
        <f t="shared" si="3"/>
        <v/>
      </c>
      <c r="AE47" s="67"/>
      <c r="AF47" s="256"/>
      <c r="AG47" s="3"/>
      <c r="AH47" s="3"/>
      <c r="AI47" s="3"/>
      <c r="AJ47" s="3"/>
      <c r="AK47" s="3"/>
      <c r="AL47" s="3"/>
      <c r="AM47" s="3"/>
      <c r="AN47" s="3"/>
      <c r="AO47" s="3"/>
    </row>
    <row r="48" ht="15.0" customHeight="1">
      <c r="A48" s="87" t="s">
        <v>242</v>
      </c>
      <c r="B48" s="75"/>
      <c r="C48" s="75"/>
      <c r="D48" s="75"/>
      <c r="E48" s="75"/>
      <c r="F48" s="75"/>
      <c r="G48" s="75"/>
      <c r="H48" s="76"/>
      <c r="I48" s="3"/>
      <c r="J48" s="66">
        <v>10.0</v>
      </c>
      <c r="K48" s="67"/>
      <c r="L48" s="3"/>
      <c r="M48" s="233" t="s">
        <v>243</v>
      </c>
      <c r="N48" s="234" t="s">
        <v>5</v>
      </c>
      <c r="O48" s="235" t="s">
        <v>101</v>
      </c>
      <c r="P48" s="230">
        <v>2.0</v>
      </c>
      <c r="Q48" s="235">
        <v>4.0</v>
      </c>
      <c r="R48" s="231">
        <f t="shared" si="2"/>
        <v>15</v>
      </c>
      <c r="S48" s="3"/>
      <c r="T48" s="232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0))))</f>
        <v>8</v>
      </c>
      <c r="U48" s="67"/>
      <c r="V48" s="3"/>
      <c r="W48" s="254"/>
      <c r="X48" s="65"/>
      <c r="Y48" s="255"/>
      <c r="Z48" s="255"/>
      <c r="AA48" s="255"/>
      <c r="AB48" s="255"/>
      <c r="AC48" s="255"/>
      <c r="AD48" s="232" t="str">
        <f t="shared" si="3"/>
        <v/>
      </c>
      <c r="AE48" s="67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ht="15.0" customHeight="1">
      <c r="A49" s="87" t="s">
        <v>244</v>
      </c>
      <c r="B49" s="75"/>
      <c r="C49" s="75"/>
      <c r="D49" s="75"/>
      <c r="E49" s="75"/>
      <c r="F49" s="75"/>
      <c r="G49" s="75"/>
      <c r="H49" s="76"/>
      <c r="I49" s="3"/>
      <c r="J49" s="66">
        <v>5.0</v>
      </c>
      <c r="K49" s="67"/>
      <c r="L49" s="3"/>
      <c r="M49" s="233" t="s">
        <v>245</v>
      </c>
      <c r="N49" s="234" t="s">
        <v>5</v>
      </c>
      <c r="O49" s="235" t="s">
        <v>101</v>
      </c>
      <c r="P49" s="230">
        <v>1.0</v>
      </c>
      <c r="Q49" s="239"/>
      <c r="R49" s="231">
        <f t="shared" si="2"/>
        <v>10</v>
      </c>
      <c r="S49" s="3"/>
      <c r="T49" s="232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0))))</f>
        <v>4</v>
      </c>
      <c r="U49" s="67"/>
      <c r="V49" s="3"/>
      <c r="W49" s="254"/>
      <c r="X49" s="65"/>
      <c r="Y49" s="255"/>
      <c r="Z49" s="255"/>
      <c r="AA49" s="255"/>
      <c r="AB49" s="255"/>
      <c r="AC49" s="255"/>
      <c r="AD49" s="232" t="str">
        <f t="shared" si="3"/>
        <v/>
      </c>
      <c r="AE49" s="67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ht="15.0" customHeight="1">
      <c r="A50" s="87" t="s">
        <v>246</v>
      </c>
      <c r="B50" s="75"/>
      <c r="C50" s="75"/>
      <c r="D50" s="75"/>
      <c r="E50" s="75"/>
      <c r="F50" s="75"/>
      <c r="G50" s="75"/>
      <c r="H50" s="76"/>
      <c r="I50" s="3"/>
      <c r="J50" s="66">
        <v>5.0</v>
      </c>
      <c r="K50" s="67"/>
      <c r="L50" s="3"/>
      <c r="M50" s="233" t="s">
        <v>247</v>
      </c>
      <c r="N50" s="234" t="s">
        <v>4</v>
      </c>
      <c r="O50" s="235" t="s">
        <v>101</v>
      </c>
      <c r="P50" s="230">
        <v>3.0</v>
      </c>
      <c r="Q50" s="239"/>
      <c r="R50" s="231">
        <f t="shared" si="2"/>
        <v>12</v>
      </c>
      <c r="S50" s="3"/>
      <c r="T50" s="232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0))))</f>
        <v>8</v>
      </c>
      <c r="U50" s="67"/>
      <c r="V50" s="3"/>
      <c r="W50" s="254"/>
      <c r="X50" s="65"/>
      <c r="Y50" s="255"/>
      <c r="Z50" s="255"/>
      <c r="AA50" s="255"/>
      <c r="AB50" s="255"/>
      <c r="AC50" s="255"/>
      <c r="AD50" s="232" t="str">
        <f t="shared" si="3"/>
        <v/>
      </c>
      <c r="AE50" s="67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ht="15.0" customHeight="1">
      <c r="A51" s="87" t="s">
        <v>248</v>
      </c>
      <c r="B51" s="75"/>
      <c r="C51" s="75"/>
      <c r="D51" s="75"/>
      <c r="E51" s="75"/>
      <c r="F51" s="75"/>
      <c r="G51" s="75"/>
      <c r="H51" s="76"/>
      <c r="I51" s="3"/>
      <c r="J51" s="66">
        <v>5.0</v>
      </c>
      <c r="K51" s="67"/>
      <c r="L51" s="3"/>
      <c r="M51" s="233" t="s">
        <v>249</v>
      </c>
      <c r="N51" s="234" t="s">
        <v>5</v>
      </c>
      <c r="O51" s="235" t="s">
        <v>125</v>
      </c>
      <c r="P51" s="230">
        <v>1.0</v>
      </c>
      <c r="Q51" s="239"/>
      <c r="R51" s="231">
        <f t="shared" si="2"/>
        <v>14</v>
      </c>
      <c r="S51" s="3"/>
      <c r="T51" s="232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0))))</f>
        <v>4</v>
      </c>
      <c r="U51" s="67"/>
      <c r="V51" s="3"/>
      <c r="W51" s="211"/>
      <c r="X51" s="96"/>
      <c r="Y51" s="257"/>
      <c r="Z51" s="257"/>
      <c r="AA51" s="257"/>
      <c r="AB51" s="257"/>
      <c r="AC51" s="257"/>
      <c r="AD51" s="258" t="str">
        <f t="shared" si="3"/>
        <v/>
      </c>
      <c r="AE51" s="159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ht="15.0" customHeight="1">
      <c r="A52" s="74"/>
      <c r="B52" s="75"/>
      <c r="C52" s="75"/>
      <c r="D52" s="75"/>
      <c r="E52" s="75"/>
      <c r="F52" s="75"/>
      <c r="G52" s="75"/>
      <c r="H52" s="76"/>
      <c r="I52" s="3"/>
      <c r="J52" s="193"/>
      <c r="K52" s="67"/>
      <c r="L52" s="3"/>
      <c r="M52" s="233" t="s">
        <v>250</v>
      </c>
      <c r="N52" s="234" t="s">
        <v>4</v>
      </c>
      <c r="O52" s="235" t="s">
        <v>100</v>
      </c>
      <c r="P52" s="230">
        <v>2.0</v>
      </c>
      <c r="Q52" s="239"/>
      <c r="R52" s="231">
        <f t="shared" si="2"/>
        <v>16</v>
      </c>
      <c r="S52" s="3"/>
      <c r="T52" s="232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0))))</f>
        <v>4</v>
      </c>
      <c r="U52" s="67"/>
      <c r="V52" s="3"/>
      <c r="W52" s="259"/>
      <c r="X52" s="143"/>
      <c r="Y52" s="259"/>
      <c r="Z52" s="143"/>
      <c r="AA52" s="259"/>
      <c r="AB52" s="143"/>
      <c r="AC52" s="259"/>
      <c r="AD52" s="14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ht="15.0" customHeight="1">
      <c r="A53" s="74"/>
      <c r="B53" s="75"/>
      <c r="C53" s="75"/>
      <c r="D53" s="75"/>
      <c r="E53" s="75"/>
      <c r="F53" s="75"/>
      <c r="G53" s="75"/>
      <c r="H53" s="76"/>
      <c r="I53" s="3"/>
      <c r="J53" s="193"/>
      <c r="K53" s="67"/>
      <c r="L53" s="3"/>
      <c r="M53" s="233" t="s">
        <v>251</v>
      </c>
      <c r="N53" s="234" t="s">
        <v>5</v>
      </c>
      <c r="O53" s="235" t="s">
        <v>100</v>
      </c>
      <c r="P53" s="230">
        <v>0.0</v>
      </c>
      <c r="Q53" s="239"/>
      <c r="R53" s="231">
        <f t="shared" si="2"/>
        <v>14</v>
      </c>
      <c r="S53" s="3"/>
      <c r="T53" s="232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0))))</f>
        <v>2</v>
      </c>
      <c r="U53" s="67"/>
      <c r="V53" s="3"/>
      <c r="W53" s="260"/>
      <c r="X53" s="261"/>
      <c r="Y53" s="260"/>
      <c r="Z53" s="261"/>
      <c r="AA53" s="260"/>
      <c r="AB53" s="261"/>
      <c r="AC53" s="260"/>
      <c r="AD53" s="26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ht="15.0" customHeight="1">
      <c r="A54" s="74"/>
      <c r="B54" s="75"/>
      <c r="C54" s="75"/>
      <c r="D54" s="75"/>
      <c r="E54" s="75"/>
      <c r="F54" s="75"/>
      <c r="G54" s="75"/>
      <c r="H54" s="76"/>
      <c r="I54" s="3"/>
      <c r="J54" s="193"/>
      <c r="K54" s="67"/>
      <c r="L54" s="3"/>
      <c r="M54" s="262"/>
      <c r="N54" s="263"/>
      <c r="O54" s="239"/>
      <c r="P54" s="255"/>
      <c r="Q54" s="239"/>
      <c r="R54" s="231">
        <f t="shared" si="2"/>
        <v>0</v>
      </c>
      <c r="S54" s="3"/>
      <c r="T54" s="232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0))))</f>
        <v>0</v>
      </c>
      <c r="U54" s="67"/>
      <c r="V54" s="3"/>
      <c r="W54" s="264"/>
      <c r="X54" s="8"/>
      <c r="Y54" s="265"/>
      <c r="Z54" s="8"/>
      <c r="AA54" s="265"/>
      <c r="AB54" s="8"/>
      <c r="AC54" s="265"/>
      <c r="AD54" s="8"/>
      <c r="AE54" s="265"/>
      <c r="AF54" s="8"/>
      <c r="AG54" s="3"/>
      <c r="AH54" s="3"/>
      <c r="AI54" s="3"/>
      <c r="AJ54" s="3"/>
      <c r="AK54" s="3"/>
      <c r="AL54" s="3"/>
      <c r="AM54" s="3"/>
      <c r="AN54" s="3"/>
      <c r="AO54" s="3"/>
    </row>
    <row r="55" ht="15.0" customHeight="1">
      <c r="A55" s="74"/>
      <c r="B55" s="75"/>
      <c r="C55" s="75"/>
      <c r="D55" s="75"/>
      <c r="E55" s="75"/>
      <c r="F55" s="75"/>
      <c r="G55" s="75"/>
      <c r="H55" s="76"/>
      <c r="I55" s="3"/>
      <c r="J55" s="193"/>
      <c r="K55" s="67"/>
      <c r="L55" s="3"/>
      <c r="M55" s="262"/>
      <c r="N55" s="263"/>
      <c r="O55" s="239"/>
      <c r="P55" s="255"/>
      <c r="Q55" s="239"/>
      <c r="R55" s="231">
        <f t="shared" si="2"/>
        <v>0</v>
      </c>
      <c r="S55" s="3"/>
      <c r="T55" s="232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0))))</f>
        <v>0</v>
      </c>
      <c r="U55" s="67"/>
      <c r="V55" s="3"/>
      <c r="W55" s="259"/>
      <c r="X55" s="143"/>
      <c r="Y55" s="259"/>
      <c r="Z55" s="143"/>
      <c r="AA55" s="259"/>
      <c r="AB55" s="143"/>
      <c r="AC55" s="259"/>
      <c r="AD55" s="143"/>
      <c r="AE55" s="259"/>
      <c r="AF55" s="143"/>
      <c r="AG55" s="3"/>
      <c r="AH55" s="3"/>
      <c r="AI55" s="3"/>
      <c r="AJ55" s="3"/>
      <c r="AK55" s="3"/>
      <c r="AL55" s="3"/>
      <c r="AM55" s="3"/>
      <c r="AN55" s="3"/>
      <c r="AO55" s="3"/>
    </row>
    <row r="56" ht="15.0" customHeight="1">
      <c r="A56" s="74"/>
      <c r="B56" s="75"/>
      <c r="C56" s="75"/>
      <c r="D56" s="75"/>
      <c r="E56" s="75"/>
      <c r="F56" s="75"/>
      <c r="G56" s="75"/>
      <c r="H56" s="76"/>
      <c r="I56" s="3"/>
      <c r="J56" s="193"/>
      <c r="K56" s="67"/>
      <c r="L56" s="3"/>
      <c r="M56" s="262"/>
      <c r="N56" s="263"/>
      <c r="O56" s="239"/>
      <c r="P56" s="255"/>
      <c r="Q56" s="239"/>
      <c r="R56" s="231">
        <f t="shared" si="2"/>
        <v>0</v>
      </c>
      <c r="S56" s="3"/>
      <c r="T56" s="232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0))))</f>
        <v>0</v>
      </c>
      <c r="U56" s="67"/>
      <c r="V56" s="3"/>
      <c r="W56" s="260"/>
      <c r="X56" s="261"/>
      <c r="Y56" s="260"/>
      <c r="Z56" s="261"/>
      <c r="AA56" s="260"/>
      <c r="AB56" s="261"/>
      <c r="AC56" s="260"/>
      <c r="AD56" s="261"/>
      <c r="AE56" s="260"/>
      <c r="AF56" s="261"/>
      <c r="AG56" s="3"/>
      <c r="AH56" s="3"/>
      <c r="AI56" s="3"/>
      <c r="AJ56" s="3"/>
      <c r="AK56" s="3"/>
      <c r="AL56" s="3"/>
      <c r="AM56" s="3"/>
      <c r="AN56" s="3"/>
      <c r="AO56" s="3"/>
    </row>
    <row r="57" ht="15.0" customHeight="1">
      <c r="A57" s="74"/>
      <c r="B57" s="75"/>
      <c r="C57" s="75"/>
      <c r="D57" s="75"/>
      <c r="E57" s="75"/>
      <c r="F57" s="75"/>
      <c r="G57" s="75"/>
      <c r="H57" s="76"/>
      <c r="I57" s="3"/>
      <c r="J57" s="193"/>
      <c r="K57" s="67"/>
      <c r="L57" s="3"/>
      <c r="M57" s="262"/>
      <c r="N57" s="263"/>
      <c r="O57" s="239"/>
      <c r="P57" s="255"/>
      <c r="Q57" s="239"/>
      <c r="R57" s="231">
        <f t="shared" si="2"/>
        <v>0</v>
      </c>
      <c r="S57" s="3"/>
      <c r="T57" s="232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0))))</f>
        <v>0</v>
      </c>
      <c r="U57" s="67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ht="15.0" customHeight="1">
      <c r="A58" s="160"/>
      <c r="B58" s="95"/>
      <c r="C58" s="95"/>
      <c r="D58" s="95"/>
      <c r="E58" s="95"/>
      <c r="F58" s="95"/>
      <c r="G58" s="95"/>
      <c r="H58" s="96"/>
      <c r="I58" s="91"/>
      <c r="J58" s="161"/>
      <c r="K58" s="159"/>
      <c r="L58" s="3"/>
      <c r="M58" s="266"/>
      <c r="N58" s="267"/>
      <c r="O58" s="257"/>
      <c r="P58" s="91"/>
      <c r="Q58" s="257"/>
      <c r="R58" s="268">
        <f t="shared" si="2"/>
        <v>0</v>
      </c>
      <c r="S58" s="91"/>
      <c r="T58" s="269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0))))</f>
        <v>0</v>
      </c>
      <c r="U58" s="9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ht="6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ht="19.5" customHeight="1">
      <c r="A60" s="270" t="s">
        <v>252</v>
      </c>
      <c r="B60" s="104"/>
      <c r="C60" s="271" t="s">
        <v>253</v>
      </c>
      <c r="D60" s="103"/>
      <c r="E60" s="104"/>
      <c r="F60" s="272">
        <f>SUM(A8:H8)+SUM(A12:H12)+H20+H21+Y3+AA3+AC3+E15+A15*5</f>
        <v>304</v>
      </c>
      <c r="G60" s="104"/>
      <c r="H60" s="271" t="s">
        <v>254</v>
      </c>
      <c r="I60" s="103"/>
      <c r="J60" s="103"/>
      <c r="K60" s="103"/>
      <c r="L60" s="104"/>
      <c r="M60" s="273">
        <f>SUM(J31:K42)+SUM(T7:U12)+SUM(T14:U18)+SUM(T21:U28)+A18+J43</f>
        <v>168</v>
      </c>
      <c r="N60" s="274" t="s">
        <v>255</v>
      </c>
      <c r="O60" s="104"/>
      <c r="P60" s="273">
        <f>SUM(J45:L58)</f>
        <v>40</v>
      </c>
      <c r="Q60" s="271" t="s">
        <v>256</v>
      </c>
      <c r="R60" s="104"/>
      <c r="S60" s="275"/>
      <c r="T60" s="272">
        <f>SUM(T31:T58)+SUM(AD45:AE51)</f>
        <v>140</v>
      </c>
      <c r="U60" s="276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ht="6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ht="9.75" customHeight="1">
      <c r="A62" s="50" t="s">
        <v>257</v>
      </c>
      <c r="B62" s="3"/>
      <c r="C62" s="3"/>
      <c r="D62" s="3"/>
      <c r="E62" s="277" t="s">
        <v>258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78"/>
      <c r="U62" s="2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ht="15.0" customHeight="1">
      <c r="A63" s="224" t="s">
        <v>259</v>
      </c>
      <c r="B63" s="56"/>
      <c r="C63" s="56"/>
      <c r="D63" s="56"/>
      <c r="E63" s="56"/>
      <c r="F63" s="56"/>
      <c r="G63" s="56"/>
      <c r="H63" s="57"/>
      <c r="I63" s="58"/>
      <c r="J63" s="279" t="s">
        <v>153</v>
      </c>
      <c r="K63" s="57"/>
      <c r="L63" s="58"/>
      <c r="M63" s="226" t="s">
        <v>114</v>
      </c>
      <c r="N63" s="226" t="s">
        <v>174</v>
      </c>
      <c r="O63" s="226" t="s">
        <v>0</v>
      </c>
      <c r="P63" s="226" t="s">
        <v>260</v>
      </c>
      <c r="Q63" s="226" t="s">
        <v>261</v>
      </c>
      <c r="R63" s="280" t="s">
        <v>262</v>
      </c>
      <c r="S63" s="38"/>
      <c r="T63" s="281" t="s">
        <v>263</v>
      </c>
      <c r="U63" s="14"/>
      <c r="V63" s="8"/>
      <c r="W63" s="38"/>
      <c r="X63" s="38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ht="15.0" customHeight="1">
      <c r="A64" s="210" t="s">
        <v>118</v>
      </c>
      <c r="B64" s="64"/>
      <c r="C64" s="64"/>
      <c r="D64" s="64"/>
      <c r="E64" s="64"/>
      <c r="F64" s="64"/>
      <c r="G64" s="64"/>
      <c r="H64" s="65"/>
      <c r="I64" s="3"/>
      <c r="J64" s="66" t="s">
        <v>264</v>
      </c>
      <c r="K64" s="64"/>
      <c r="L64" s="65"/>
      <c r="M64" s="230" t="s">
        <v>121</v>
      </c>
      <c r="N64" s="230">
        <v>0.0</v>
      </c>
      <c r="O64" s="230" t="s">
        <v>265</v>
      </c>
      <c r="P64" s="282">
        <v>800.0</v>
      </c>
      <c r="Q64" s="230">
        <v>3.5</v>
      </c>
      <c r="R64" s="283"/>
      <c r="S64" s="38"/>
      <c r="T64" s="284">
        <f>(R82+R83+R84+R85)</f>
        <v>28.5</v>
      </c>
      <c r="U64" s="106"/>
      <c r="V64" s="53"/>
      <c r="W64" s="38"/>
      <c r="X64" s="38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ht="15.0" customHeight="1">
      <c r="A65" s="74"/>
      <c r="B65" s="75"/>
      <c r="C65" s="75"/>
      <c r="D65" s="75"/>
      <c r="E65" s="75"/>
      <c r="F65" s="75"/>
      <c r="G65" s="75"/>
      <c r="H65" s="76"/>
      <c r="I65" s="3"/>
      <c r="J65" s="66" t="s">
        <v>266</v>
      </c>
      <c r="K65" s="64"/>
      <c r="L65" s="65"/>
      <c r="M65" s="235">
        <v>2.0</v>
      </c>
      <c r="N65" s="239"/>
      <c r="O65" s="239"/>
      <c r="P65" s="255"/>
      <c r="Q65" s="239"/>
      <c r="R65" s="285"/>
      <c r="S65" s="38"/>
      <c r="T65" s="286"/>
      <c r="V65" s="141"/>
      <c r="W65" s="38"/>
      <c r="X65" s="38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ht="15.0" customHeight="1">
      <c r="A66" s="87" t="s">
        <v>131</v>
      </c>
      <c r="B66" s="75"/>
      <c r="C66" s="75"/>
      <c r="D66" s="75"/>
      <c r="E66" s="75"/>
      <c r="F66" s="75"/>
      <c r="G66" s="75"/>
      <c r="H66" s="76"/>
      <c r="I66" s="3"/>
      <c r="J66" s="66" t="s">
        <v>267</v>
      </c>
      <c r="K66" s="64"/>
      <c r="L66" s="65"/>
      <c r="M66" s="235" t="s">
        <v>132</v>
      </c>
      <c r="N66" s="235">
        <v>0.0</v>
      </c>
      <c r="O66" s="239"/>
      <c r="P66" s="230">
        <v>10.0</v>
      </c>
      <c r="Q66" s="235">
        <v>1.0</v>
      </c>
      <c r="R66" s="287">
        <v>3.0</v>
      </c>
      <c r="S66" s="38"/>
      <c r="T66" s="61"/>
      <c r="U66" s="157"/>
      <c r="V66" s="41"/>
      <c r="W66" s="38"/>
      <c r="X66" s="38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ht="15.0" customHeight="1">
      <c r="A67" s="87" t="s">
        <v>268</v>
      </c>
      <c r="B67" s="75"/>
      <c r="C67" s="75"/>
      <c r="D67" s="75"/>
      <c r="E67" s="75"/>
      <c r="F67" s="75"/>
      <c r="G67" s="75"/>
      <c r="H67" s="76"/>
      <c r="I67" s="3"/>
      <c r="J67" s="66" t="s">
        <v>267</v>
      </c>
      <c r="K67" s="64"/>
      <c r="L67" s="65"/>
      <c r="M67" s="235" t="s">
        <v>132</v>
      </c>
      <c r="N67" s="235" t="s">
        <v>161</v>
      </c>
      <c r="O67" s="239"/>
      <c r="P67" s="255"/>
      <c r="Q67" s="239"/>
      <c r="R67" s="287" t="s">
        <v>269</v>
      </c>
      <c r="S67" s="38"/>
      <c r="T67" s="288" t="s">
        <v>152</v>
      </c>
      <c r="U67" s="103"/>
      <c r="V67" s="104"/>
      <c r="W67" s="38"/>
      <c r="X67" s="38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ht="15.0" customHeight="1">
      <c r="A68" s="289" t="s">
        <v>137</v>
      </c>
      <c r="B68" s="95"/>
      <c r="C68" s="95"/>
      <c r="D68" s="95"/>
      <c r="E68" s="95"/>
      <c r="F68" s="95"/>
      <c r="G68" s="95"/>
      <c r="H68" s="96"/>
      <c r="I68" s="91"/>
      <c r="J68" s="290" t="s">
        <v>270</v>
      </c>
      <c r="K68" s="90"/>
      <c r="L68" s="49"/>
      <c r="M68" s="291">
        <v>1.0</v>
      </c>
      <c r="N68" s="291" t="s">
        <v>161</v>
      </c>
      <c r="O68" s="257"/>
      <c r="P68" s="292">
        <v>20.0</v>
      </c>
      <c r="Q68" s="291">
        <v>2.5</v>
      </c>
      <c r="R68" s="293"/>
      <c r="S68" s="38"/>
      <c r="T68" s="294">
        <f>(C17)</f>
        <v>32.5</v>
      </c>
      <c r="U68" s="103"/>
      <c r="V68" s="276"/>
      <c r="W68" s="295"/>
      <c r="X68" s="38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ht="15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8"/>
      <c r="O69" s="296" t="s">
        <v>271</v>
      </c>
      <c r="P69" s="3"/>
      <c r="Q69" s="296"/>
      <c r="R69" s="38"/>
      <c r="S69" s="3"/>
      <c r="T69" s="297" t="s">
        <v>216</v>
      </c>
      <c r="U69" s="103"/>
      <c r="V69" s="104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ht="15.0" customHeight="1">
      <c r="A70" s="224" t="s">
        <v>218</v>
      </c>
      <c r="B70" s="56"/>
      <c r="C70" s="57"/>
      <c r="D70" s="226" t="s">
        <v>272</v>
      </c>
      <c r="E70" s="226" t="s">
        <v>260</v>
      </c>
      <c r="F70" s="226" t="s">
        <v>261</v>
      </c>
      <c r="G70" s="226" t="s">
        <v>273</v>
      </c>
      <c r="H70" s="226" t="s">
        <v>123</v>
      </c>
      <c r="I70" s="226"/>
      <c r="J70" s="226" t="s">
        <v>274</v>
      </c>
      <c r="K70" s="280" t="s">
        <v>262</v>
      </c>
      <c r="L70" s="3"/>
      <c r="M70" s="3"/>
      <c r="N70" s="224" t="s">
        <v>275</v>
      </c>
      <c r="O70" s="57"/>
      <c r="P70" s="226" t="s">
        <v>276</v>
      </c>
      <c r="Q70" s="226" t="s">
        <v>261</v>
      </c>
      <c r="R70" s="280" t="s">
        <v>260</v>
      </c>
      <c r="S70" s="3"/>
      <c r="T70" s="298"/>
      <c r="U70" s="106"/>
      <c r="V70" s="5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ht="15.0" customHeight="1">
      <c r="A71" s="210" t="s">
        <v>277</v>
      </c>
      <c r="B71" s="64"/>
      <c r="C71" s="65"/>
      <c r="D71" s="230">
        <v>3.0</v>
      </c>
      <c r="E71" s="282">
        <v>90.0</v>
      </c>
      <c r="F71" s="230">
        <v>12.5</v>
      </c>
      <c r="G71" s="230">
        <v>9.0</v>
      </c>
      <c r="H71" s="230">
        <v>60.0</v>
      </c>
      <c r="I71" s="255"/>
      <c r="J71" s="255"/>
      <c r="K71" s="299" t="s">
        <v>278</v>
      </c>
      <c r="L71" s="3"/>
      <c r="M71" s="3"/>
      <c r="N71" s="63"/>
      <c r="O71" s="65"/>
      <c r="P71" s="255"/>
      <c r="Q71" s="255"/>
      <c r="R71" s="300">
        <f t="shared" ref="R71:R72" si="4">(Q71*P71)*40</f>
        <v>0</v>
      </c>
      <c r="S71" s="3"/>
      <c r="T71" s="286"/>
      <c r="V71" s="141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ht="15.0" customHeight="1">
      <c r="A72" s="89"/>
      <c r="B72" s="90"/>
      <c r="C72" s="49"/>
      <c r="D72" s="91"/>
      <c r="E72" s="301"/>
      <c r="F72" s="91"/>
      <c r="G72" s="91"/>
      <c r="H72" s="91"/>
      <c r="I72" s="91"/>
      <c r="J72" s="91"/>
      <c r="K72" s="302"/>
      <c r="L72" s="3"/>
      <c r="M72" s="3"/>
      <c r="N72" s="160"/>
      <c r="O72" s="96"/>
      <c r="P72" s="91"/>
      <c r="Q72" s="91"/>
      <c r="R72" s="303">
        <f t="shared" si="4"/>
        <v>0</v>
      </c>
      <c r="S72" s="3"/>
      <c r="T72" s="61"/>
      <c r="U72" s="157"/>
      <c r="V72" s="41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ht="9.75" customHeight="1">
      <c r="A73" s="296" t="s">
        <v>279</v>
      </c>
      <c r="B73" s="38"/>
      <c r="C73" s="38"/>
      <c r="D73" s="38"/>
      <c r="E73" s="238" t="s">
        <v>280</v>
      </c>
      <c r="F73" s="38"/>
      <c r="G73" s="38"/>
      <c r="H73" s="38"/>
      <c r="I73" s="296" t="s">
        <v>281</v>
      </c>
      <c r="J73" s="38"/>
      <c r="K73" s="38"/>
      <c r="L73" s="38"/>
      <c r="M73" s="38"/>
      <c r="N73" s="296" t="s">
        <v>282</v>
      </c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ht="15.0" customHeight="1">
      <c r="A74" s="224" t="s">
        <v>283</v>
      </c>
      <c r="B74" s="56"/>
      <c r="C74" s="56"/>
      <c r="D74" s="56"/>
      <c r="E74" s="57"/>
      <c r="F74" s="226" t="s">
        <v>276</v>
      </c>
      <c r="G74" s="279" t="s">
        <v>284</v>
      </c>
      <c r="H74" s="57"/>
      <c r="I74" s="58"/>
      <c r="J74" s="279" t="s">
        <v>153</v>
      </c>
      <c r="K74" s="57"/>
      <c r="L74" s="58"/>
      <c r="M74" s="226" t="s">
        <v>285</v>
      </c>
      <c r="N74" s="226" t="s">
        <v>286</v>
      </c>
      <c r="O74" s="226" t="s">
        <v>287</v>
      </c>
      <c r="P74" s="226" t="s">
        <v>0</v>
      </c>
      <c r="Q74" s="226" t="s">
        <v>288</v>
      </c>
      <c r="R74" s="226" t="s">
        <v>289</v>
      </c>
      <c r="S74" s="226"/>
      <c r="T74" s="304" t="s">
        <v>261</v>
      </c>
      <c r="U74" s="304" t="s">
        <v>260</v>
      </c>
      <c r="V74" s="280" t="s">
        <v>262</v>
      </c>
      <c r="W74" s="38"/>
      <c r="X74" s="38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ht="15.0" customHeight="1">
      <c r="A75" s="210" t="s">
        <v>135</v>
      </c>
      <c r="B75" s="64"/>
      <c r="C75" s="64"/>
      <c r="D75" s="64"/>
      <c r="E75" s="65"/>
      <c r="F75" s="230">
        <v>4.0</v>
      </c>
      <c r="G75" s="305" t="s">
        <v>290</v>
      </c>
      <c r="H75" s="65"/>
      <c r="I75" s="3"/>
      <c r="J75" s="66" t="s">
        <v>291</v>
      </c>
      <c r="K75" s="65"/>
      <c r="L75" s="3"/>
      <c r="M75" s="230">
        <v>3.0</v>
      </c>
      <c r="N75" s="230">
        <v>1.0</v>
      </c>
      <c r="O75" s="230" t="s">
        <v>292</v>
      </c>
      <c r="P75" s="230">
        <v>6.0</v>
      </c>
      <c r="Q75" s="255"/>
      <c r="R75" s="230">
        <v>-4.0</v>
      </c>
      <c r="S75" s="3"/>
      <c r="T75" s="306">
        <v>1.0</v>
      </c>
      <c r="U75" s="307">
        <v>30.0</v>
      </c>
      <c r="V75" s="308"/>
      <c r="W75" s="38"/>
      <c r="X75" s="38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ht="15.0" customHeight="1">
      <c r="A76" s="74"/>
      <c r="B76" s="75"/>
      <c r="C76" s="75"/>
      <c r="D76" s="75"/>
      <c r="E76" s="76"/>
      <c r="F76" s="239"/>
      <c r="G76" s="309"/>
      <c r="H76" s="76"/>
      <c r="I76" s="3"/>
      <c r="J76" s="193"/>
      <c r="K76" s="65"/>
      <c r="L76" s="3"/>
      <c r="M76" s="239"/>
      <c r="N76" s="239"/>
      <c r="O76" s="239"/>
      <c r="P76" s="255"/>
      <c r="Q76" s="255"/>
      <c r="R76" s="239"/>
      <c r="S76" s="3"/>
      <c r="T76" s="310"/>
      <c r="U76" s="311"/>
      <c r="V76" s="312"/>
      <c r="W76" s="38"/>
      <c r="X76" s="38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ht="15.0" customHeight="1">
      <c r="A77" s="74"/>
      <c r="B77" s="75"/>
      <c r="C77" s="75"/>
      <c r="D77" s="75"/>
      <c r="E77" s="76"/>
      <c r="F77" s="239"/>
      <c r="G77" s="313"/>
      <c r="H77" s="6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12"/>
      <c r="W77" s="38"/>
      <c r="X77" s="38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ht="15.0" customHeight="1">
      <c r="A78" s="74"/>
      <c r="B78" s="75"/>
      <c r="C78" s="75"/>
      <c r="D78" s="75"/>
      <c r="E78" s="76"/>
      <c r="F78" s="239"/>
      <c r="G78" s="313"/>
      <c r="H78" s="65"/>
      <c r="I78" s="3"/>
      <c r="J78" s="77"/>
      <c r="K78" s="76"/>
      <c r="L78" s="3"/>
      <c r="M78" s="239"/>
      <c r="N78" s="239"/>
      <c r="O78" s="239"/>
      <c r="P78" s="239"/>
      <c r="Q78" s="239"/>
      <c r="R78" s="239"/>
      <c r="S78" s="3"/>
      <c r="T78" s="314"/>
      <c r="U78" s="315"/>
      <c r="V78" s="312"/>
      <c r="W78" s="38"/>
      <c r="X78" s="38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ht="15.0" customHeight="1">
      <c r="A79" s="316"/>
      <c r="B79" s="95"/>
      <c r="C79" s="95"/>
      <c r="D79" s="95"/>
      <c r="E79" s="95"/>
      <c r="F79" s="96"/>
      <c r="G79" s="317"/>
      <c r="H79" s="96"/>
      <c r="I79" s="91"/>
      <c r="J79" s="161"/>
      <c r="K79" s="96"/>
      <c r="L79" s="91"/>
      <c r="M79" s="257"/>
      <c r="N79" s="257"/>
      <c r="O79" s="257"/>
      <c r="P79" s="91"/>
      <c r="Q79" s="257"/>
      <c r="R79" s="257"/>
      <c r="S79" s="91"/>
      <c r="T79" s="318"/>
      <c r="U79" s="318"/>
      <c r="V79" s="319"/>
      <c r="W79" s="38"/>
      <c r="X79" s="38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ht="9.75" customHeight="1">
      <c r="A80" s="296" t="s">
        <v>281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"/>
      <c r="Q80" s="3"/>
      <c r="R80" s="3"/>
      <c r="S80" s="3"/>
      <c r="T80" s="3"/>
      <c r="U80" s="3"/>
      <c r="V80" s="3"/>
      <c r="W80" s="38"/>
      <c r="X80" s="38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ht="15.0" customHeight="1">
      <c r="A81" s="224" t="s">
        <v>293</v>
      </c>
      <c r="B81" s="56"/>
      <c r="C81" s="56"/>
      <c r="D81" s="56"/>
      <c r="E81" s="57"/>
      <c r="F81" s="227" t="s">
        <v>276</v>
      </c>
      <c r="G81" s="227" t="s">
        <v>260</v>
      </c>
      <c r="H81" s="226" t="s">
        <v>294</v>
      </c>
      <c r="I81" s="226"/>
      <c r="J81" s="279" t="s">
        <v>153</v>
      </c>
      <c r="K81" s="57"/>
      <c r="L81" s="226"/>
      <c r="M81" s="226" t="s">
        <v>261</v>
      </c>
      <c r="N81" s="226" t="s">
        <v>274</v>
      </c>
      <c r="O81" s="280" t="s">
        <v>262</v>
      </c>
      <c r="P81" s="3"/>
      <c r="Q81" s="60" t="s">
        <v>295</v>
      </c>
      <c r="R81" s="56"/>
      <c r="S81" s="25"/>
      <c r="T81" s="115" t="s">
        <v>296</v>
      </c>
      <c r="U81" s="110"/>
      <c r="V81" s="114"/>
      <c r="W81" s="38"/>
      <c r="X81" s="38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ht="15.0" customHeight="1">
      <c r="A82" s="320"/>
      <c r="B82" s="64"/>
      <c r="C82" s="64"/>
      <c r="D82" s="64"/>
      <c r="E82" s="65"/>
      <c r="F82" s="321"/>
      <c r="G82" s="322"/>
      <c r="H82" s="321"/>
      <c r="I82" s="3"/>
      <c r="J82" s="193"/>
      <c r="K82" s="65"/>
      <c r="L82" s="3"/>
      <c r="M82" s="255"/>
      <c r="N82" s="255"/>
      <c r="O82" s="308"/>
      <c r="P82" s="3"/>
      <c r="Q82" s="323" t="s">
        <v>297</v>
      </c>
      <c r="R82" s="324">
        <f>(Q64+Q65+Q66+Q67+Q68+T75*F75+T76*F76+T77*F77+T78*F78+T79*A79)</f>
        <v>11</v>
      </c>
      <c r="S82" s="37"/>
      <c r="T82" s="121" t="s">
        <v>297</v>
      </c>
      <c r="U82" s="325">
        <f>(P64+P65+P66+P67+P68+U75*F75+U76*F76+U77*F77+U78*F78+U79*A79)</f>
        <v>950</v>
      </c>
      <c r="V82" s="120"/>
      <c r="W82" s="38"/>
      <c r="X82" s="38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ht="15.0" customHeight="1">
      <c r="A83" s="326"/>
      <c r="B83" s="75"/>
      <c r="C83" s="75"/>
      <c r="D83" s="75"/>
      <c r="E83" s="76"/>
      <c r="F83" s="327"/>
      <c r="G83" s="328"/>
      <c r="H83" s="327"/>
      <c r="I83" s="3"/>
      <c r="J83" s="193"/>
      <c r="K83" s="65"/>
      <c r="L83" s="3"/>
      <c r="M83" s="239"/>
      <c r="N83" s="239"/>
      <c r="O83" s="312"/>
      <c r="P83" s="38"/>
      <c r="Q83" s="323" t="s">
        <v>275</v>
      </c>
      <c r="R83" s="329">
        <f>(P71*Q71+P72*Q72+G82*F82+G83*F83+G84*F84+G85*F85)</f>
        <v>0</v>
      </c>
      <c r="S83" s="37"/>
      <c r="T83" s="134" t="s">
        <v>275</v>
      </c>
      <c r="U83" s="330">
        <f>(R71+R72)</f>
        <v>0</v>
      </c>
      <c r="V83" s="37"/>
      <c r="W83" s="38"/>
      <c r="X83" s="38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ht="15.0" customHeight="1">
      <c r="A84" s="326"/>
      <c r="B84" s="75"/>
      <c r="C84" s="75"/>
      <c r="D84" s="75"/>
      <c r="E84" s="76"/>
      <c r="F84" s="327"/>
      <c r="G84" s="328"/>
      <c r="H84" s="327"/>
      <c r="I84" s="3"/>
      <c r="J84" s="193"/>
      <c r="K84" s="65"/>
      <c r="L84" s="3"/>
      <c r="M84" s="239"/>
      <c r="N84" s="239"/>
      <c r="O84" s="312"/>
      <c r="P84" s="228"/>
      <c r="Q84" s="323" t="s">
        <v>298</v>
      </c>
      <c r="R84" s="324">
        <f>(K88+K89+K90+K91+K92+K93+K94+K95+K96+K97)</f>
        <v>17.5</v>
      </c>
      <c r="S84" s="37"/>
      <c r="T84" s="134" t="s">
        <v>298</v>
      </c>
      <c r="U84" s="331">
        <f>(J88+J89+J90+J91+J92+J93+J94+J95+J96+J97+E71+E72)</f>
        <v>790</v>
      </c>
      <c r="V84" s="37"/>
      <c r="W84" s="38"/>
      <c r="X84" s="38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ht="15.0" customHeight="1">
      <c r="A85" s="316"/>
      <c r="B85" s="95"/>
      <c r="C85" s="95"/>
      <c r="D85" s="95"/>
      <c r="E85" s="96"/>
      <c r="F85" s="332"/>
      <c r="G85" s="333"/>
      <c r="H85" s="332"/>
      <c r="I85" s="91"/>
      <c r="J85" s="161"/>
      <c r="K85" s="96"/>
      <c r="L85" s="91"/>
      <c r="M85" s="257"/>
      <c r="N85" s="257"/>
      <c r="O85" s="319"/>
      <c r="P85" s="228"/>
      <c r="Q85" s="334" t="s">
        <v>299</v>
      </c>
      <c r="R85" s="335">
        <f>(U88*V88+U89*V89+U90*V90+U91*V91+U92*V92+U93*V93+U94*V94+U95*V95+U96*V96+U97*V97)</f>
        <v>0</v>
      </c>
      <c r="S85" s="93"/>
      <c r="T85" s="162" t="s">
        <v>299</v>
      </c>
      <c r="U85" s="336">
        <f>(T88*V88+T89*V89+T90*V90+T91*V91+T92*V92+T93*V93+T94*V94+T95*V95+T96*V96+T97*V97)</f>
        <v>0</v>
      </c>
      <c r="V85" s="93"/>
      <c r="W85" s="38"/>
      <c r="X85" s="38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ht="9.75" customHeight="1">
      <c r="A86" s="296" t="s">
        <v>300</v>
      </c>
      <c r="B86" s="38"/>
      <c r="C86" s="38"/>
      <c r="D86" s="38"/>
      <c r="E86" s="38"/>
      <c r="F86" s="38"/>
      <c r="G86" s="38"/>
      <c r="H86" s="296" t="s">
        <v>301</v>
      </c>
      <c r="I86" s="38"/>
      <c r="J86" s="38"/>
      <c r="K86" s="38"/>
      <c r="L86" s="38"/>
      <c r="M86" s="38"/>
      <c r="N86" s="3"/>
      <c r="O86" s="296" t="s">
        <v>302</v>
      </c>
      <c r="P86" s="38"/>
      <c r="Q86" s="38"/>
      <c r="R86" s="38"/>
      <c r="S86" s="38"/>
      <c r="T86" s="38"/>
      <c r="U86" s="38"/>
      <c r="V86" s="38"/>
      <c r="W86" s="38"/>
      <c r="X86" s="38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ht="15.0" customHeight="1">
      <c r="A87" s="224" t="s">
        <v>303</v>
      </c>
      <c r="B87" s="56"/>
      <c r="C87" s="56"/>
      <c r="D87" s="56"/>
      <c r="E87" s="57"/>
      <c r="F87" s="226" t="s">
        <v>273</v>
      </c>
      <c r="G87" s="226"/>
      <c r="H87" s="226" t="s">
        <v>274</v>
      </c>
      <c r="I87" s="226"/>
      <c r="J87" s="226" t="s">
        <v>260</v>
      </c>
      <c r="K87" s="226" t="s">
        <v>261</v>
      </c>
      <c r="L87" s="226"/>
      <c r="M87" s="280" t="s">
        <v>262</v>
      </c>
      <c r="N87" s="3"/>
      <c r="O87" s="60" t="s">
        <v>304</v>
      </c>
      <c r="P87" s="56"/>
      <c r="Q87" s="57"/>
      <c r="R87" s="226" t="s">
        <v>274</v>
      </c>
      <c r="S87" s="58"/>
      <c r="T87" s="226" t="s">
        <v>260</v>
      </c>
      <c r="U87" s="226" t="s">
        <v>261</v>
      </c>
      <c r="V87" s="280" t="s">
        <v>276</v>
      </c>
      <c r="W87" s="38"/>
      <c r="X87" s="38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ht="15.0" customHeight="1">
      <c r="A88" s="337" t="s">
        <v>184</v>
      </c>
      <c r="B88" s="185" t="s">
        <v>305</v>
      </c>
      <c r="C88" s="64"/>
      <c r="D88" s="64"/>
      <c r="E88" s="65"/>
      <c r="F88" s="338">
        <v>6.0</v>
      </c>
      <c r="G88" s="339"/>
      <c r="H88" s="255"/>
      <c r="I88" s="255"/>
      <c r="J88" s="230">
        <v>240.0</v>
      </c>
      <c r="K88" s="230">
        <v>5.0</v>
      </c>
      <c r="L88" s="255"/>
      <c r="M88" s="308"/>
      <c r="N88" s="3"/>
      <c r="O88" s="63"/>
      <c r="P88" s="65"/>
      <c r="Q88" s="321"/>
      <c r="R88" s="255"/>
      <c r="S88" s="255"/>
      <c r="T88" s="340"/>
      <c r="U88" s="255"/>
      <c r="V88" s="308"/>
      <c r="W88" s="38"/>
      <c r="X88" s="38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ht="15.0" customHeight="1">
      <c r="A89" s="341" t="s">
        <v>185</v>
      </c>
      <c r="B89" s="241" t="s">
        <v>305</v>
      </c>
      <c r="C89" s="75"/>
      <c r="D89" s="75"/>
      <c r="E89" s="76"/>
      <c r="F89" s="342">
        <v>6.0</v>
      </c>
      <c r="G89" s="343"/>
      <c r="H89" s="239"/>
      <c r="I89" s="239"/>
      <c r="J89" s="239"/>
      <c r="K89" s="239"/>
      <c r="L89" s="239"/>
      <c r="M89" s="312"/>
      <c r="N89" s="3"/>
      <c r="O89" s="63"/>
      <c r="P89" s="65"/>
      <c r="Q89" s="321"/>
      <c r="R89" s="255"/>
      <c r="S89" s="255"/>
      <c r="T89" s="340"/>
      <c r="U89" s="255"/>
      <c r="V89" s="308"/>
      <c r="W89" s="38"/>
      <c r="X89" s="38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ht="15.0" customHeight="1">
      <c r="A90" s="341" t="s">
        <v>186</v>
      </c>
      <c r="B90" s="199"/>
      <c r="C90" s="75"/>
      <c r="D90" s="75"/>
      <c r="E90" s="76"/>
      <c r="F90" s="343"/>
      <c r="G90" s="343"/>
      <c r="H90" s="239"/>
      <c r="I90" s="239"/>
      <c r="J90" s="239"/>
      <c r="K90" s="239"/>
      <c r="L90" s="239"/>
      <c r="M90" s="312"/>
      <c r="N90" s="3"/>
      <c r="O90" s="63"/>
      <c r="P90" s="65"/>
      <c r="Q90" s="321"/>
      <c r="R90" s="255"/>
      <c r="S90" s="255"/>
      <c r="T90" s="255"/>
      <c r="U90" s="255"/>
      <c r="V90" s="308"/>
      <c r="W90" s="38"/>
      <c r="X90" s="38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ht="15.0" customHeight="1">
      <c r="A91" s="341" t="s">
        <v>191</v>
      </c>
      <c r="B91" s="241" t="s">
        <v>306</v>
      </c>
      <c r="C91" s="75"/>
      <c r="D91" s="75"/>
      <c r="E91" s="76"/>
      <c r="F91" s="342">
        <v>2.0</v>
      </c>
      <c r="G91" s="343"/>
      <c r="H91" s="239"/>
      <c r="I91" s="239"/>
      <c r="J91" s="344">
        <v>100.0</v>
      </c>
      <c r="K91" s="235">
        <v>5.0</v>
      </c>
      <c r="L91" s="239"/>
      <c r="M91" s="312"/>
      <c r="N91" s="3"/>
      <c r="O91" s="63"/>
      <c r="P91" s="65"/>
      <c r="Q91" s="321"/>
      <c r="R91" s="255"/>
      <c r="S91" s="255"/>
      <c r="T91" s="255"/>
      <c r="U91" s="255"/>
      <c r="V91" s="308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ht="15.0" customHeight="1">
      <c r="A92" s="341" t="s">
        <v>192</v>
      </c>
      <c r="B92" s="185" t="s">
        <v>306</v>
      </c>
      <c r="C92" s="64"/>
      <c r="D92" s="64"/>
      <c r="E92" s="65"/>
      <c r="F92" s="338">
        <v>2.0</v>
      </c>
      <c r="G92" s="339"/>
      <c r="H92" s="255"/>
      <c r="I92" s="255"/>
      <c r="J92" s="255"/>
      <c r="K92" s="255"/>
      <c r="L92" s="255"/>
      <c r="M92" s="308"/>
      <c r="N92" s="3"/>
      <c r="O92" s="63"/>
      <c r="P92" s="65"/>
      <c r="Q92" s="321"/>
      <c r="R92" s="255"/>
      <c r="S92" s="255"/>
      <c r="T92" s="255"/>
      <c r="U92" s="255"/>
      <c r="V92" s="308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ht="15.0" customHeight="1">
      <c r="A93" s="341" t="s">
        <v>193</v>
      </c>
      <c r="B93" s="192"/>
      <c r="C93" s="64"/>
      <c r="D93" s="64"/>
      <c r="E93" s="65"/>
      <c r="F93" s="339"/>
      <c r="G93" s="339"/>
      <c r="H93" s="255"/>
      <c r="I93" s="255"/>
      <c r="J93" s="255"/>
      <c r="K93" s="255"/>
      <c r="L93" s="255"/>
      <c r="M93" s="308"/>
      <c r="N93" s="3"/>
      <c r="O93" s="63"/>
      <c r="P93" s="65"/>
      <c r="Q93" s="321"/>
      <c r="R93" s="255"/>
      <c r="S93" s="255"/>
      <c r="T93" s="255"/>
      <c r="U93" s="255"/>
      <c r="V93" s="308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ht="15.0" customHeight="1">
      <c r="A94" s="341" t="s">
        <v>203</v>
      </c>
      <c r="B94" s="185" t="s">
        <v>307</v>
      </c>
      <c r="C94" s="64"/>
      <c r="D94" s="64"/>
      <c r="E94" s="65"/>
      <c r="F94" s="338">
        <v>2.0</v>
      </c>
      <c r="G94" s="339"/>
      <c r="H94" s="255"/>
      <c r="I94" s="255"/>
      <c r="J94" s="230">
        <v>50.0</v>
      </c>
      <c r="K94" s="230">
        <v>1.0</v>
      </c>
      <c r="L94" s="255"/>
      <c r="M94" s="308"/>
      <c r="N94" s="38"/>
      <c r="O94" s="63"/>
      <c r="P94" s="65"/>
      <c r="Q94" s="321"/>
      <c r="R94" s="255"/>
      <c r="S94" s="255"/>
      <c r="T94" s="255"/>
      <c r="U94" s="255"/>
      <c r="V94" s="308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ht="15.0" customHeight="1">
      <c r="A95" s="341" t="s">
        <v>205</v>
      </c>
      <c r="B95" s="185" t="s">
        <v>308</v>
      </c>
      <c r="C95" s="64"/>
      <c r="D95" s="64"/>
      <c r="E95" s="65"/>
      <c r="F95" s="338">
        <v>4.0</v>
      </c>
      <c r="G95" s="339"/>
      <c r="H95" s="255"/>
      <c r="I95" s="255"/>
      <c r="J95" s="230">
        <v>100.0</v>
      </c>
      <c r="K95" s="230">
        <v>1.0</v>
      </c>
      <c r="L95" s="255"/>
      <c r="M95" s="255"/>
      <c r="N95" s="184"/>
      <c r="O95" s="63"/>
      <c r="P95" s="65"/>
      <c r="Q95" s="321"/>
      <c r="R95" s="255"/>
      <c r="S95" s="255"/>
      <c r="T95" s="255"/>
      <c r="U95" s="255"/>
      <c r="V95" s="308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ht="15.0" customHeight="1">
      <c r="A96" s="341" t="s">
        <v>204</v>
      </c>
      <c r="B96" s="185" t="s">
        <v>309</v>
      </c>
      <c r="C96" s="64"/>
      <c r="D96" s="64"/>
      <c r="E96" s="65"/>
      <c r="F96" s="338">
        <v>2.0</v>
      </c>
      <c r="G96" s="339"/>
      <c r="H96" s="255"/>
      <c r="I96" s="255"/>
      <c r="J96" s="230">
        <v>60.0</v>
      </c>
      <c r="K96" s="230">
        <v>2.0</v>
      </c>
      <c r="L96" s="255"/>
      <c r="M96" s="255"/>
      <c r="N96" s="187"/>
      <c r="O96" s="63"/>
      <c r="P96" s="65"/>
      <c r="Q96" s="321"/>
      <c r="R96" s="255"/>
      <c r="S96" s="255"/>
      <c r="T96" s="255"/>
      <c r="U96" s="255"/>
      <c r="V96" s="308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ht="15.0" customHeight="1">
      <c r="A97" s="345" t="s">
        <v>206</v>
      </c>
      <c r="B97" s="346" t="s">
        <v>310</v>
      </c>
      <c r="C97" s="90"/>
      <c r="D97" s="90"/>
      <c r="E97" s="49"/>
      <c r="F97" s="347">
        <v>4.0</v>
      </c>
      <c r="G97" s="348"/>
      <c r="H97" s="91"/>
      <c r="I97" s="91"/>
      <c r="J97" s="292">
        <v>150.0</v>
      </c>
      <c r="K97" s="292">
        <v>3.5</v>
      </c>
      <c r="L97" s="91"/>
      <c r="M97" s="91"/>
      <c r="N97" s="187"/>
      <c r="O97" s="89"/>
      <c r="P97" s="49"/>
      <c r="Q97" s="332"/>
      <c r="R97" s="91"/>
      <c r="S97" s="91"/>
      <c r="T97" s="91"/>
      <c r="U97" s="91"/>
      <c r="V97" s="302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ht="9.75" customHeight="1">
      <c r="A98" s="3"/>
      <c r="B98" s="50" t="s">
        <v>311</v>
      </c>
      <c r="C98" s="3"/>
      <c r="D98" s="3"/>
      <c r="E98" s="3"/>
      <c r="F98" s="3"/>
      <c r="G98" s="3"/>
      <c r="H98" s="3"/>
      <c r="I98" s="50" t="s">
        <v>312</v>
      </c>
      <c r="J98" s="3"/>
      <c r="K98" s="3"/>
      <c r="L98" s="3"/>
      <c r="M98" s="3"/>
      <c r="N98" s="3"/>
      <c r="O98" s="50" t="s">
        <v>313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ht="20.25" customHeight="1">
      <c r="A99" s="55" t="s">
        <v>314</v>
      </c>
      <c r="B99" s="56"/>
      <c r="C99" s="57"/>
      <c r="D99" s="226" t="s">
        <v>108</v>
      </c>
      <c r="E99" s="279" t="s">
        <v>153</v>
      </c>
      <c r="F99" s="57"/>
      <c r="G99" s="279" t="s">
        <v>284</v>
      </c>
      <c r="H99" s="57"/>
      <c r="I99" s="58"/>
      <c r="J99" s="227" t="s">
        <v>285</v>
      </c>
      <c r="K99" s="227" t="s">
        <v>286</v>
      </c>
      <c r="L99" s="226"/>
      <c r="M99" s="226" t="s">
        <v>287</v>
      </c>
      <c r="N99" s="226" t="s">
        <v>288</v>
      </c>
      <c r="O99" s="226" t="s">
        <v>25</v>
      </c>
      <c r="P99" s="226" t="s">
        <v>116</v>
      </c>
      <c r="Q99" s="280" t="s">
        <v>315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ht="15.0" customHeight="1">
      <c r="A100" s="349" t="s">
        <v>316</v>
      </c>
      <c r="B100" s="64"/>
      <c r="C100" s="65"/>
      <c r="D100" s="350">
        <v>16.0</v>
      </c>
      <c r="E100" s="193" t="s">
        <v>317</v>
      </c>
      <c r="F100" s="65"/>
      <c r="G100" s="313" t="s">
        <v>318</v>
      </c>
      <c r="H100" s="65"/>
      <c r="I100" s="255"/>
      <c r="J100" s="255">
        <v>3.0</v>
      </c>
      <c r="K100" s="255">
        <v>1.0</v>
      </c>
      <c r="L100" s="255"/>
      <c r="M100" s="255"/>
      <c r="N100" s="255">
        <v>1.0</v>
      </c>
      <c r="O100" s="255" t="s">
        <v>319</v>
      </c>
      <c r="P100" s="255">
        <v>12.0</v>
      </c>
      <c r="Q100" s="351">
        <f>(D100*((Q101+H101)/100+1))</f>
        <v>12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ht="15.0" customHeight="1">
      <c r="A101" s="352" t="s">
        <v>320</v>
      </c>
      <c r="B101" s="353" t="s">
        <v>321</v>
      </c>
      <c r="C101" s="354"/>
      <c r="D101" s="354"/>
      <c r="E101" s="354"/>
      <c r="F101" s="355"/>
      <c r="G101" s="356" t="s">
        <v>322</v>
      </c>
      <c r="H101" s="357">
        <v>20.0</v>
      </c>
      <c r="I101" s="358"/>
      <c r="J101" s="359" t="s">
        <v>323</v>
      </c>
      <c r="K101" s="353" t="s">
        <v>324</v>
      </c>
      <c r="L101" s="354"/>
      <c r="M101" s="354"/>
      <c r="N101" s="354"/>
      <c r="O101" s="355"/>
      <c r="P101" s="356" t="s">
        <v>325</v>
      </c>
      <c r="Q101" s="360">
        <v>-45.0</v>
      </c>
      <c r="R101" s="3"/>
      <c r="S101" s="3"/>
      <c r="T101" s="3"/>
      <c r="U101" s="3"/>
      <c r="V101" s="3"/>
      <c r="W101" s="38"/>
      <c r="X101" s="38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ht="15.0" customHeight="1">
      <c r="A102" s="349"/>
      <c r="B102" s="64"/>
      <c r="C102" s="65"/>
      <c r="D102" s="361"/>
      <c r="E102" s="193"/>
      <c r="F102" s="65"/>
      <c r="G102" s="362"/>
      <c r="H102" s="65"/>
      <c r="I102" s="255"/>
      <c r="J102" s="255"/>
      <c r="K102" s="255"/>
      <c r="L102" s="255"/>
      <c r="M102" s="255"/>
      <c r="N102" s="255"/>
      <c r="O102" s="255"/>
      <c r="P102" s="255"/>
      <c r="Q102" s="363">
        <f>(D102*((Q103+H103)/100+1))</f>
        <v>0</v>
      </c>
      <c r="R102" s="3"/>
      <c r="S102" s="3"/>
      <c r="T102" s="3"/>
      <c r="U102" s="3"/>
      <c r="V102" s="3"/>
      <c r="W102" s="38"/>
      <c r="X102" s="38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ht="15.0" customHeight="1">
      <c r="A103" s="352" t="s">
        <v>320</v>
      </c>
      <c r="B103" s="353"/>
      <c r="C103" s="354"/>
      <c r="D103" s="354"/>
      <c r="E103" s="354"/>
      <c r="F103" s="355"/>
      <c r="G103" s="356" t="s">
        <v>322</v>
      </c>
      <c r="H103" s="364"/>
      <c r="I103" s="358"/>
      <c r="J103" s="359" t="s">
        <v>323</v>
      </c>
      <c r="K103" s="353"/>
      <c r="L103" s="354"/>
      <c r="M103" s="354"/>
      <c r="N103" s="354"/>
      <c r="O103" s="355"/>
      <c r="P103" s="356" t="s">
        <v>325</v>
      </c>
      <c r="Q103" s="365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ht="15.0" customHeight="1">
      <c r="A104" s="349"/>
      <c r="B104" s="64"/>
      <c r="C104" s="65"/>
      <c r="D104" s="361"/>
      <c r="E104" s="193"/>
      <c r="F104" s="65"/>
      <c r="G104" s="362"/>
      <c r="H104" s="65"/>
      <c r="I104" s="255"/>
      <c r="J104" s="255"/>
      <c r="K104" s="255"/>
      <c r="L104" s="255"/>
      <c r="M104" s="255"/>
      <c r="N104" s="255"/>
      <c r="O104" s="255"/>
      <c r="P104" s="255"/>
      <c r="Q104" s="351">
        <f>(D104*((Q105+H105)/100+1))</f>
        <v>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ht="15.0" customHeight="1">
      <c r="A105" s="352" t="s">
        <v>320</v>
      </c>
      <c r="B105" s="353"/>
      <c r="C105" s="354"/>
      <c r="D105" s="354"/>
      <c r="E105" s="354"/>
      <c r="F105" s="355"/>
      <c r="G105" s="356" t="s">
        <v>322</v>
      </c>
      <c r="H105" s="364"/>
      <c r="I105" s="358"/>
      <c r="J105" s="359" t="s">
        <v>323</v>
      </c>
      <c r="K105" s="353"/>
      <c r="L105" s="354"/>
      <c r="M105" s="354"/>
      <c r="N105" s="354"/>
      <c r="O105" s="355"/>
      <c r="P105" s="356" t="s">
        <v>325</v>
      </c>
      <c r="Q105" s="365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ht="15.0" customHeight="1">
      <c r="A106" s="349"/>
      <c r="B106" s="64"/>
      <c r="C106" s="65"/>
      <c r="D106" s="361"/>
      <c r="E106" s="193"/>
      <c r="F106" s="65"/>
      <c r="G106" s="362"/>
      <c r="H106" s="65"/>
      <c r="I106" s="255"/>
      <c r="J106" s="255"/>
      <c r="K106" s="255"/>
      <c r="L106" s="255"/>
      <c r="M106" s="255"/>
      <c r="N106" s="255"/>
      <c r="O106" s="255"/>
      <c r="P106" s="255"/>
      <c r="Q106" s="363">
        <f>(D106*((Q107+H107)/100+1))</f>
        <v>0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ht="15.0" customHeight="1">
      <c r="A107" s="352" t="s">
        <v>320</v>
      </c>
      <c r="B107" s="353"/>
      <c r="C107" s="354"/>
      <c r="D107" s="354"/>
      <c r="E107" s="354"/>
      <c r="F107" s="355"/>
      <c r="G107" s="356" t="s">
        <v>322</v>
      </c>
      <c r="H107" s="364"/>
      <c r="I107" s="358"/>
      <c r="J107" s="359" t="s">
        <v>323</v>
      </c>
      <c r="K107" s="353"/>
      <c r="L107" s="354"/>
      <c r="M107" s="354"/>
      <c r="N107" s="354"/>
      <c r="O107" s="355"/>
      <c r="P107" s="356" t="s">
        <v>325</v>
      </c>
      <c r="Q107" s="365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ht="15.0" customHeight="1">
      <c r="A108" s="349"/>
      <c r="B108" s="64"/>
      <c r="C108" s="65"/>
      <c r="D108" s="361"/>
      <c r="E108" s="193"/>
      <c r="F108" s="65"/>
      <c r="G108" s="255"/>
      <c r="H108" s="255"/>
      <c r="I108" s="255"/>
      <c r="J108" s="255"/>
      <c r="K108" s="255"/>
      <c r="L108" s="255"/>
      <c r="M108" s="255"/>
      <c r="N108" s="255"/>
      <c r="O108" s="255"/>
      <c r="P108" s="255"/>
      <c r="Q108" s="351">
        <f>(D108*((Q109+H109)/100+1))</f>
        <v>0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ht="15.0" customHeight="1">
      <c r="A109" s="352" t="s">
        <v>320</v>
      </c>
      <c r="B109" s="353"/>
      <c r="C109" s="354"/>
      <c r="D109" s="354"/>
      <c r="E109" s="354"/>
      <c r="F109" s="355"/>
      <c r="G109" s="356" t="s">
        <v>322</v>
      </c>
      <c r="H109" s="364"/>
      <c r="I109" s="358"/>
      <c r="J109" s="359" t="s">
        <v>323</v>
      </c>
      <c r="K109" s="353"/>
      <c r="L109" s="354"/>
      <c r="M109" s="354"/>
      <c r="N109" s="354"/>
      <c r="O109" s="355"/>
      <c r="P109" s="356" t="s">
        <v>325</v>
      </c>
      <c r="Q109" s="365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ht="15.0" customHeight="1">
      <c r="A110" s="366" t="s">
        <v>326</v>
      </c>
      <c r="B110" s="64"/>
      <c r="C110" s="65"/>
      <c r="D110" s="361">
        <v>30.0</v>
      </c>
      <c r="E110" s="193" t="s">
        <v>327</v>
      </c>
      <c r="F110" s="65"/>
      <c r="G110" s="313">
        <v>1.0</v>
      </c>
      <c r="H110" s="65"/>
      <c r="I110" s="255"/>
      <c r="J110" s="362" t="s">
        <v>161</v>
      </c>
      <c r="K110" s="65"/>
      <c r="L110" s="255"/>
      <c r="M110" s="255"/>
      <c r="N110" s="255"/>
      <c r="O110" s="255" t="s">
        <v>328</v>
      </c>
      <c r="P110" s="255">
        <v>12.0</v>
      </c>
      <c r="Q110" s="367">
        <f>(D110*((Q111+H111)/100+1))</f>
        <v>27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ht="15.0" customHeight="1">
      <c r="A111" s="368" t="s">
        <v>320</v>
      </c>
      <c r="B111" s="353" t="s">
        <v>329</v>
      </c>
      <c r="C111" s="354"/>
      <c r="D111" s="354"/>
      <c r="E111" s="354"/>
      <c r="F111" s="355"/>
      <c r="G111" s="369" t="s">
        <v>322</v>
      </c>
      <c r="H111" s="370">
        <v>40.0</v>
      </c>
      <c r="I111" s="371"/>
      <c r="J111" s="359" t="s">
        <v>323</v>
      </c>
      <c r="K111" s="353" t="s">
        <v>330</v>
      </c>
      <c r="L111" s="354"/>
      <c r="M111" s="354"/>
      <c r="N111" s="354"/>
      <c r="O111" s="355"/>
      <c r="P111" s="356" t="s">
        <v>325</v>
      </c>
      <c r="Q111" s="360">
        <v>-50.0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ht="15.0" customHeight="1">
      <c r="A112" s="372"/>
      <c r="B112" s="373"/>
      <c r="C112" s="374"/>
      <c r="D112" s="361"/>
      <c r="E112" s="375"/>
      <c r="F112" s="374"/>
      <c r="G112" s="376"/>
      <c r="H112" s="374"/>
      <c r="I112" s="255"/>
      <c r="J112" s="377"/>
      <c r="K112" s="374"/>
      <c r="L112" s="255"/>
      <c r="M112" s="255"/>
      <c r="N112" s="255"/>
      <c r="O112" s="255"/>
      <c r="P112" s="255"/>
      <c r="Q112" s="378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ht="15.0" customHeight="1">
      <c r="A113" s="368" t="s">
        <v>320</v>
      </c>
      <c r="B113" s="353"/>
      <c r="C113" s="354"/>
      <c r="D113" s="354"/>
      <c r="E113" s="354"/>
      <c r="F113" s="358"/>
      <c r="G113" s="369" t="s">
        <v>322</v>
      </c>
      <c r="H113" s="370"/>
      <c r="I113" s="371"/>
      <c r="J113" s="359" t="s">
        <v>323</v>
      </c>
      <c r="K113" s="353"/>
      <c r="L113" s="354"/>
      <c r="M113" s="354"/>
      <c r="N113" s="354"/>
      <c r="O113" s="358"/>
      <c r="P113" s="356" t="s">
        <v>325</v>
      </c>
      <c r="Q113" s="360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ht="15.0" customHeight="1">
      <c r="A114" s="372"/>
      <c r="B114" s="373"/>
      <c r="C114" s="374"/>
      <c r="D114" s="350"/>
      <c r="E114" s="375"/>
      <c r="F114" s="374"/>
      <c r="G114" s="376"/>
      <c r="H114" s="374"/>
      <c r="I114" s="255"/>
      <c r="J114" s="377"/>
      <c r="K114" s="374"/>
      <c r="L114" s="255"/>
      <c r="M114" s="255"/>
      <c r="N114" s="255"/>
      <c r="O114" s="255"/>
      <c r="P114" s="255"/>
      <c r="Q114" s="367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ht="15.0" customHeight="1">
      <c r="A115" s="368" t="s">
        <v>320</v>
      </c>
      <c r="B115" s="353"/>
      <c r="C115" s="354"/>
      <c r="D115" s="354"/>
      <c r="E115" s="354"/>
      <c r="F115" s="358"/>
      <c r="G115" s="369" t="s">
        <v>322</v>
      </c>
      <c r="H115" s="370"/>
      <c r="I115" s="371"/>
      <c r="J115" s="359" t="s">
        <v>323</v>
      </c>
      <c r="K115" s="353"/>
      <c r="L115" s="354"/>
      <c r="M115" s="354"/>
      <c r="N115" s="354"/>
      <c r="O115" s="358"/>
      <c r="P115" s="356" t="s">
        <v>325</v>
      </c>
      <c r="Q115" s="360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ht="15.0" customHeight="1">
      <c r="A116" s="372"/>
      <c r="B116" s="373"/>
      <c r="C116" s="374"/>
      <c r="D116" s="350"/>
      <c r="E116" s="375"/>
      <c r="F116" s="374"/>
      <c r="G116" s="376"/>
      <c r="H116" s="374"/>
      <c r="I116" s="255"/>
      <c r="J116" s="377"/>
      <c r="K116" s="374"/>
      <c r="L116" s="255"/>
      <c r="M116" s="255"/>
      <c r="N116" s="255"/>
      <c r="O116" s="255"/>
      <c r="P116" s="255"/>
      <c r="Q116" s="378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ht="15.0" customHeight="1">
      <c r="A117" s="368" t="s">
        <v>320</v>
      </c>
      <c r="B117" s="353"/>
      <c r="C117" s="354"/>
      <c r="D117" s="354"/>
      <c r="E117" s="354"/>
      <c r="F117" s="358"/>
      <c r="G117" s="369" t="s">
        <v>322</v>
      </c>
      <c r="H117" s="370"/>
      <c r="I117" s="371"/>
      <c r="J117" s="359" t="s">
        <v>323</v>
      </c>
      <c r="K117" s="353"/>
      <c r="L117" s="354"/>
      <c r="M117" s="354"/>
      <c r="N117" s="354"/>
      <c r="O117" s="358"/>
      <c r="P117" s="356" t="s">
        <v>325</v>
      </c>
      <c r="Q117" s="360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ht="15.0" customHeight="1">
      <c r="A118" s="372"/>
      <c r="B118" s="373"/>
      <c r="C118" s="374"/>
      <c r="D118" s="350"/>
      <c r="E118" s="375"/>
      <c r="F118" s="374"/>
      <c r="G118" s="376"/>
      <c r="H118" s="374"/>
      <c r="I118" s="255"/>
      <c r="J118" s="377"/>
      <c r="K118" s="374"/>
      <c r="L118" s="255"/>
      <c r="M118" s="255"/>
      <c r="N118" s="255"/>
      <c r="O118" s="255"/>
      <c r="P118" s="255"/>
      <c r="Q118" s="367"/>
      <c r="R118" s="228"/>
      <c r="S118" s="228"/>
      <c r="T118" s="228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ht="15.0" customHeight="1">
      <c r="A119" s="379" t="s">
        <v>320</v>
      </c>
      <c r="B119" s="380"/>
      <c r="C119" s="95"/>
      <c r="D119" s="95"/>
      <c r="E119" s="95"/>
      <c r="F119" s="381"/>
      <c r="G119" s="382" t="s">
        <v>322</v>
      </c>
      <c r="H119" s="383"/>
      <c r="I119" s="91"/>
      <c r="J119" s="384" t="s">
        <v>323</v>
      </c>
      <c r="K119" s="380"/>
      <c r="L119" s="95"/>
      <c r="M119" s="95"/>
      <c r="N119" s="95"/>
      <c r="O119" s="381"/>
      <c r="P119" s="382" t="s">
        <v>325</v>
      </c>
      <c r="Q119" s="385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ht="9.75" customHeight="1">
      <c r="A120" s="3"/>
      <c r="B120" s="3"/>
      <c r="C120" s="3"/>
      <c r="D120" s="50" t="s">
        <v>331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ht="20.25" customHeight="1">
      <c r="A121" s="386" t="s">
        <v>332</v>
      </c>
      <c r="B121" s="387"/>
      <c r="C121" s="388"/>
      <c r="D121" s="389" t="s">
        <v>333</v>
      </c>
      <c r="E121" s="390" t="s">
        <v>160</v>
      </c>
      <c r="F121" s="388"/>
      <c r="G121" s="390" t="s">
        <v>284</v>
      </c>
      <c r="H121" s="388"/>
      <c r="I121" s="389"/>
      <c r="J121" s="389" t="s">
        <v>285</v>
      </c>
      <c r="K121" s="389" t="s">
        <v>286</v>
      </c>
      <c r="L121" s="389"/>
      <c r="M121" s="389" t="s">
        <v>287</v>
      </c>
      <c r="N121" s="389" t="s">
        <v>288</v>
      </c>
      <c r="O121" s="389" t="s">
        <v>25</v>
      </c>
      <c r="P121" s="389" t="s">
        <v>116</v>
      </c>
      <c r="Q121" s="391" t="s">
        <v>315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ht="14.25" customHeight="1">
      <c r="A122" s="349" t="s">
        <v>334</v>
      </c>
      <c r="B122" s="64"/>
      <c r="C122" s="65"/>
      <c r="D122" s="350">
        <v>3.0</v>
      </c>
      <c r="E122" s="392" t="s">
        <v>102</v>
      </c>
      <c r="F122" s="393">
        <f>(1-(D122-1))</f>
        <v>-1</v>
      </c>
      <c r="G122" s="313"/>
      <c r="H122" s="65"/>
      <c r="I122" s="255"/>
      <c r="J122" s="255"/>
      <c r="K122" s="255"/>
      <c r="L122" s="255"/>
      <c r="M122" s="255"/>
      <c r="N122" s="255"/>
      <c r="O122" s="255"/>
      <c r="P122" s="255"/>
      <c r="Q122" s="363">
        <f>((D122*10)*((Q123+H123)/100+1))</f>
        <v>30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ht="15.0" customHeight="1">
      <c r="A123" s="352" t="s">
        <v>320</v>
      </c>
      <c r="B123" s="353"/>
      <c r="C123" s="354"/>
      <c r="D123" s="354"/>
      <c r="E123" s="354"/>
      <c r="F123" s="355"/>
      <c r="G123" s="356" t="s">
        <v>322</v>
      </c>
      <c r="H123" s="364"/>
      <c r="I123" s="358"/>
      <c r="J123" s="359" t="s">
        <v>323</v>
      </c>
      <c r="K123" s="353"/>
      <c r="L123" s="354"/>
      <c r="M123" s="354"/>
      <c r="N123" s="354"/>
      <c r="O123" s="355"/>
      <c r="P123" s="356" t="s">
        <v>325</v>
      </c>
      <c r="Q123" s="365">
        <v>0.0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ht="15.0" customHeight="1">
      <c r="A124" s="349"/>
      <c r="B124" s="64"/>
      <c r="C124" s="65"/>
      <c r="D124" s="350"/>
      <c r="E124" s="394"/>
      <c r="F124" s="395">
        <f>(1-(D124-1))</f>
        <v>2</v>
      </c>
      <c r="G124" s="313"/>
      <c r="H124" s="65"/>
      <c r="I124" s="255"/>
      <c r="J124" s="255"/>
      <c r="K124" s="255"/>
      <c r="L124" s="255"/>
      <c r="M124" s="255"/>
      <c r="N124" s="255"/>
      <c r="O124" s="255"/>
      <c r="P124" s="255"/>
      <c r="Q124" s="363">
        <f>((D124*10)*((Q125+H125)/100+1))</f>
        <v>0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ht="15.0" customHeight="1">
      <c r="A125" s="352" t="s">
        <v>320</v>
      </c>
      <c r="B125" s="353"/>
      <c r="C125" s="354"/>
      <c r="D125" s="354"/>
      <c r="E125" s="354"/>
      <c r="F125" s="355"/>
      <c r="G125" s="356" t="s">
        <v>322</v>
      </c>
      <c r="H125" s="364"/>
      <c r="I125" s="358"/>
      <c r="J125" s="359" t="s">
        <v>323</v>
      </c>
      <c r="K125" s="353"/>
      <c r="L125" s="354"/>
      <c r="M125" s="354"/>
      <c r="N125" s="354"/>
      <c r="O125" s="355"/>
      <c r="P125" s="356" t="s">
        <v>325</v>
      </c>
      <c r="Q125" s="365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ht="15.0" customHeight="1">
      <c r="A126" s="349"/>
      <c r="B126" s="64"/>
      <c r="C126" s="65"/>
      <c r="D126" s="350"/>
      <c r="E126" s="394"/>
      <c r="F126" s="395">
        <f>(1-(D126-1))</f>
        <v>2</v>
      </c>
      <c r="G126" s="313"/>
      <c r="H126" s="65"/>
      <c r="I126" s="255"/>
      <c r="J126" s="255"/>
      <c r="K126" s="255"/>
      <c r="L126" s="255"/>
      <c r="M126" s="255"/>
      <c r="N126" s="255"/>
      <c r="O126" s="255"/>
      <c r="P126" s="255"/>
      <c r="Q126" s="363">
        <f>((D126*10)*((Q127+H127)/100+1))</f>
        <v>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ht="15.0" customHeight="1">
      <c r="A127" s="396" t="s">
        <v>320</v>
      </c>
      <c r="B127" s="380"/>
      <c r="C127" s="95"/>
      <c r="D127" s="95"/>
      <c r="E127" s="95"/>
      <c r="F127" s="96"/>
      <c r="G127" s="382" t="s">
        <v>322</v>
      </c>
      <c r="H127" s="397"/>
      <c r="I127" s="381"/>
      <c r="J127" s="398" t="s">
        <v>323</v>
      </c>
      <c r="K127" s="380"/>
      <c r="L127" s="95"/>
      <c r="M127" s="95"/>
      <c r="N127" s="95"/>
      <c r="O127" s="96"/>
      <c r="P127" s="382" t="s">
        <v>325</v>
      </c>
      <c r="Q127" s="399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ht="19.5" customHeight="1">
      <c r="A129" s="224" t="s">
        <v>335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400"/>
      <c r="P129" s="401" t="s">
        <v>336</v>
      </c>
      <c r="Q129" s="110"/>
      <c r="R129" s="110"/>
      <c r="S129" s="110"/>
      <c r="T129" s="110"/>
      <c r="U129" s="114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ht="15.0" customHeight="1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402"/>
      <c r="P130" s="403"/>
      <c r="Q130" s="75"/>
      <c r="R130" s="75"/>
      <c r="S130" s="75"/>
      <c r="T130" s="75"/>
      <c r="U130" s="78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ht="15.0" customHeight="1">
      <c r="A131" s="74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404"/>
      <c r="P131" s="403"/>
      <c r="Q131" s="75"/>
      <c r="R131" s="75"/>
      <c r="S131" s="75"/>
      <c r="T131" s="75"/>
      <c r="U131" s="78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ht="15.0" customHeight="1">
      <c r="A132" s="74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404"/>
      <c r="P132" s="403"/>
      <c r="Q132" s="75"/>
      <c r="R132" s="75"/>
      <c r="S132" s="75"/>
      <c r="T132" s="75"/>
      <c r="U132" s="78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ht="15.0" customHeight="1">
      <c r="A133" s="74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404"/>
      <c r="P133" s="403"/>
      <c r="Q133" s="75"/>
      <c r="R133" s="75"/>
      <c r="S133" s="75"/>
      <c r="T133" s="75"/>
      <c r="U133" s="78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ht="15.0" customHeight="1">
      <c r="A134" s="74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404"/>
      <c r="P134" s="403"/>
      <c r="Q134" s="75"/>
      <c r="R134" s="75"/>
      <c r="S134" s="75"/>
      <c r="T134" s="75"/>
      <c r="U134" s="78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ht="15.0" customHeight="1">
      <c r="A135" s="74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404"/>
      <c r="P135" s="403"/>
      <c r="Q135" s="75"/>
      <c r="R135" s="75"/>
      <c r="S135" s="75"/>
      <c r="T135" s="75"/>
      <c r="U135" s="78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ht="15.0" customHeight="1">
      <c r="A136" s="74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404"/>
      <c r="P136" s="403"/>
      <c r="Q136" s="75"/>
      <c r="R136" s="75"/>
      <c r="S136" s="75"/>
      <c r="T136" s="75"/>
      <c r="U136" s="78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ht="15.0" customHeight="1">
      <c r="A137" s="74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404"/>
      <c r="P137" s="403"/>
      <c r="Q137" s="75"/>
      <c r="R137" s="75"/>
      <c r="S137" s="75"/>
      <c r="T137" s="75"/>
      <c r="U137" s="78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ht="15.0" customHeight="1">
      <c r="A138" s="74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404"/>
      <c r="P138" s="403"/>
      <c r="Q138" s="75"/>
      <c r="R138" s="75"/>
      <c r="S138" s="75"/>
      <c r="T138" s="75"/>
      <c r="U138" s="78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ht="15.0" customHeight="1">
      <c r="A139" s="74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404"/>
      <c r="P139" s="403"/>
      <c r="Q139" s="75"/>
      <c r="R139" s="75"/>
      <c r="S139" s="75"/>
      <c r="T139" s="75"/>
      <c r="U139" s="78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ht="15.0" customHeight="1">
      <c r="A140" s="74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404"/>
      <c r="P140" s="403"/>
      <c r="Q140" s="75"/>
      <c r="R140" s="75"/>
      <c r="S140" s="75"/>
      <c r="T140" s="75"/>
      <c r="U140" s="78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ht="15.0" customHeight="1">
      <c r="A141" s="74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404"/>
      <c r="P141" s="403"/>
      <c r="Q141" s="75"/>
      <c r="R141" s="75"/>
      <c r="S141" s="75"/>
      <c r="T141" s="75"/>
      <c r="U141" s="78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ht="15.0" customHeight="1">
      <c r="A142" s="74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404"/>
      <c r="P142" s="403"/>
      <c r="Q142" s="75"/>
      <c r="R142" s="75"/>
      <c r="S142" s="75"/>
      <c r="T142" s="75"/>
      <c r="U142" s="78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ht="15.0" customHeight="1">
      <c r="A143" s="74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404"/>
      <c r="P143" s="403"/>
      <c r="Q143" s="75"/>
      <c r="R143" s="75"/>
      <c r="S143" s="75"/>
      <c r="T143" s="75"/>
      <c r="U143" s="78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ht="15.0" customHeight="1">
      <c r="A144" s="74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404"/>
      <c r="P144" s="403"/>
      <c r="Q144" s="75"/>
      <c r="R144" s="75"/>
      <c r="S144" s="75"/>
      <c r="T144" s="75"/>
      <c r="U144" s="78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ht="15.0" customHeight="1">
      <c r="A145" s="74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404"/>
      <c r="P145" s="403"/>
      <c r="Q145" s="75"/>
      <c r="R145" s="75"/>
      <c r="S145" s="75"/>
      <c r="T145" s="75"/>
      <c r="U145" s="78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ht="15.0" customHeight="1">
      <c r="A146" s="74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404"/>
      <c r="P146" s="403"/>
      <c r="Q146" s="75"/>
      <c r="R146" s="75"/>
      <c r="S146" s="75"/>
      <c r="T146" s="75"/>
      <c r="U146" s="78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ht="15.0" customHeight="1">
      <c r="A147" s="74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404"/>
      <c r="P147" s="403"/>
      <c r="Q147" s="75"/>
      <c r="R147" s="75"/>
      <c r="S147" s="75"/>
      <c r="T147" s="75"/>
      <c r="U147" s="78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ht="15.0" customHeight="1">
      <c r="A148" s="74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404"/>
      <c r="P148" s="403"/>
      <c r="Q148" s="75"/>
      <c r="R148" s="75"/>
      <c r="S148" s="75"/>
      <c r="T148" s="75"/>
      <c r="U148" s="78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ht="15.0" customHeight="1">
      <c r="A149" s="74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404"/>
      <c r="P149" s="403"/>
      <c r="Q149" s="75"/>
      <c r="R149" s="75"/>
      <c r="S149" s="75"/>
      <c r="T149" s="75"/>
      <c r="U149" s="78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ht="15.0" customHeight="1">
      <c r="A150" s="160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381"/>
      <c r="P150" s="405"/>
      <c r="Q150" s="95"/>
      <c r="R150" s="95"/>
      <c r="S150" s="95"/>
      <c r="T150" s="95"/>
      <c r="U150" s="159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</sheetData>
  <mergeCells count="530">
    <mergeCell ref="K14:R14"/>
    <mergeCell ref="J15:R15"/>
    <mergeCell ref="J16:R16"/>
    <mergeCell ref="T15:U15"/>
    <mergeCell ref="J17:R17"/>
    <mergeCell ref="T14:U14"/>
    <mergeCell ref="T16:U16"/>
    <mergeCell ref="T17:U17"/>
    <mergeCell ref="AA22:AA23"/>
    <mergeCell ref="W22:W23"/>
    <mergeCell ref="X22:X23"/>
    <mergeCell ref="AD15:AE17"/>
    <mergeCell ref="AB14:AE14"/>
    <mergeCell ref="AB16:AB17"/>
    <mergeCell ref="AC16:AC17"/>
    <mergeCell ref="W20:Z20"/>
    <mergeCell ref="Y21:Z23"/>
    <mergeCell ref="X18:Y18"/>
    <mergeCell ref="J18:R18"/>
    <mergeCell ref="T18:U18"/>
    <mergeCell ref="G23:H23"/>
    <mergeCell ref="N23:R23"/>
    <mergeCell ref="J23:K23"/>
    <mergeCell ref="N21:R21"/>
    <mergeCell ref="J21:K22"/>
    <mergeCell ref="M20:U20"/>
    <mergeCell ref="J20:K20"/>
    <mergeCell ref="E23:F23"/>
    <mergeCell ref="A23:D23"/>
    <mergeCell ref="AE22:AE23"/>
    <mergeCell ref="AA20:AE20"/>
    <mergeCell ref="Z18:AA18"/>
    <mergeCell ref="M19:U19"/>
    <mergeCell ref="T23:U23"/>
    <mergeCell ref="T21:U21"/>
    <mergeCell ref="W27:X28"/>
    <mergeCell ref="M27:R27"/>
    <mergeCell ref="T28:U28"/>
    <mergeCell ref="T27:U27"/>
    <mergeCell ref="AA32:AB32"/>
    <mergeCell ref="J32:K32"/>
    <mergeCell ref="J33:K33"/>
    <mergeCell ref="J34:K34"/>
    <mergeCell ref="T26:U26"/>
    <mergeCell ref="T25:U25"/>
    <mergeCell ref="E25:F25"/>
    <mergeCell ref="AC33:AD34"/>
    <mergeCell ref="M26:R26"/>
    <mergeCell ref="W25:AD25"/>
    <mergeCell ref="T34:U34"/>
    <mergeCell ref="T31:U31"/>
    <mergeCell ref="AA33:AB34"/>
    <mergeCell ref="AA29:AB29"/>
    <mergeCell ref="AA26:AB26"/>
    <mergeCell ref="AA27:AB28"/>
    <mergeCell ref="Y33:Z34"/>
    <mergeCell ref="W33:X34"/>
    <mergeCell ref="T32:U32"/>
    <mergeCell ref="T33:U33"/>
    <mergeCell ref="W32:X32"/>
    <mergeCell ref="W30:X31"/>
    <mergeCell ref="W29:X29"/>
    <mergeCell ref="T30:U30"/>
    <mergeCell ref="E26:F26"/>
    <mergeCell ref="G28:H28"/>
    <mergeCell ref="G27:H27"/>
    <mergeCell ref="AC32:AD32"/>
    <mergeCell ref="Y32:Z32"/>
    <mergeCell ref="A25:C25"/>
    <mergeCell ref="A26:C26"/>
    <mergeCell ref="G24:H24"/>
    <mergeCell ref="J27:K28"/>
    <mergeCell ref="A32:H32"/>
    <mergeCell ref="E28:F28"/>
    <mergeCell ref="A33:H33"/>
    <mergeCell ref="J24:K25"/>
    <mergeCell ref="E18:F18"/>
    <mergeCell ref="E24:F24"/>
    <mergeCell ref="A28:C28"/>
    <mergeCell ref="A24:C24"/>
    <mergeCell ref="A27:C27"/>
    <mergeCell ref="A18:B18"/>
    <mergeCell ref="L19:L28"/>
    <mergeCell ref="A20:B20"/>
    <mergeCell ref="A21:B21"/>
    <mergeCell ref="AC21:AD23"/>
    <mergeCell ref="AB22:AB23"/>
    <mergeCell ref="Y27:Z28"/>
    <mergeCell ref="Y29:Z29"/>
    <mergeCell ref="AA30:AB31"/>
    <mergeCell ref="Y30:Z31"/>
    <mergeCell ref="J30:K30"/>
    <mergeCell ref="J31:K31"/>
    <mergeCell ref="Y26:Z26"/>
    <mergeCell ref="W26:X26"/>
    <mergeCell ref="W24:X24"/>
    <mergeCell ref="N24:R24"/>
    <mergeCell ref="N25:R25"/>
    <mergeCell ref="T24:U24"/>
    <mergeCell ref="M28:R28"/>
    <mergeCell ref="A30:H30"/>
    <mergeCell ref="A31:H31"/>
    <mergeCell ref="E27:F27"/>
    <mergeCell ref="J26:K26"/>
    <mergeCell ref="Z9:AA9"/>
    <mergeCell ref="Z10:AA10"/>
    <mergeCell ref="W7:Y7"/>
    <mergeCell ref="Z7:AA7"/>
    <mergeCell ref="AA1:AB1"/>
    <mergeCell ref="Y1:Z1"/>
    <mergeCell ref="Z11:AA11"/>
    <mergeCell ref="W11:Y11"/>
    <mergeCell ref="W10:Y10"/>
    <mergeCell ref="W12:Y12"/>
    <mergeCell ref="W14:AA14"/>
    <mergeCell ref="AB11:AC11"/>
    <mergeCell ref="AB10:AC10"/>
    <mergeCell ref="Z15:AA15"/>
    <mergeCell ref="Z16:AA16"/>
    <mergeCell ref="AB12:AC12"/>
    <mergeCell ref="Z12:AA12"/>
    <mergeCell ref="T11:U11"/>
    <mergeCell ref="T12:U12"/>
    <mergeCell ref="T10:U10"/>
    <mergeCell ref="A6:B7"/>
    <mergeCell ref="A8:B8"/>
    <mergeCell ref="A5:B5"/>
    <mergeCell ref="C5:D5"/>
    <mergeCell ref="C6:D7"/>
    <mergeCell ref="E6:F7"/>
    <mergeCell ref="G5:H5"/>
    <mergeCell ref="E5:F5"/>
    <mergeCell ref="G8:H8"/>
    <mergeCell ref="G6:H7"/>
    <mergeCell ref="J8:R8"/>
    <mergeCell ref="J7:R7"/>
    <mergeCell ref="C8:D8"/>
    <mergeCell ref="E8:F8"/>
    <mergeCell ref="W8:Y8"/>
    <mergeCell ref="AB8:AC8"/>
    <mergeCell ref="Z8:AA8"/>
    <mergeCell ref="T8:U8"/>
    <mergeCell ref="W6:AE6"/>
    <mergeCell ref="E14:F14"/>
    <mergeCell ref="C14:D14"/>
    <mergeCell ref="C10:D11"/>
    <mergeCell ref="A10:B11"/>
    <mergeCell ref="C12:D12"/>
    <mergeCell ref="A14:B14"/>
    <mergeCell ref="A12:B12"/>
    <mergeCell ref="G12:H12"/>
    <mergeCell ref="X15:Y15"/>
    <mergeCell ref="J13:U13"/>
    <mergeCell ref="J12:R12"/>
    <mergeCell ref="A16:B16"/>
    <mergeCell ref="A15:B15"/>
    <mergeCell ref="C16:D16"/>
    <mergeCell ref="C15:D15"/>
    <mergeCell ref="X16:Y16"/>
    <mergeCell ref="X17:Y17"/>
    <mergeCell ref="Z17:AA17"/>
    <mergeCell ref="J9:R9"/>
    <mergeCell ref="G9:H9"/>
    <mergeCell ref="A9:B9"/>
    <mergeCell ref="C9:D9"/>
    <mergeCell ref="W9:Y9"/>
    <mergeCell ref="T9:U9"/>
    <mergeCell ref="AB9:AC9"/>
    <mergeCell ref="J10:R10"/>
    <mergeCell ref="J11:R11"/>
    <mergeCell ref="G10:H11"/>
    <mergeCell ref="B2:D2"/>
    <mergeCell ref="C1:H1"/>
    <mergeCell ref="A1:B1"/>
    <mergeCell ref="B3:U3"/>
    <mergeCell ref="Q1:R1"/>
    <mergeCell ref="N2:O2"/>
    <mergeCell ref="P2:R2"/>
    <mergeCell ref="M1:P1"/>
    <mergeCell ref="T1:U1"/>
    <mergeCell ref="J6:R6"/>
    <mergeCell ref="T6:U6"/>
    <mergeCell ref="T7:U7"/>
    <mergeCell ref="I1:K1"/>
    <mergeCell ref="J2:K2"/>
    <mergeCell ref="J51:K51"/>
    <mergeCell ref="J52:K52"/>
    <mergeCell ref="J58:K58"/>
    <mergeCell ref="J63:K63"/>
    <mergeCell ref="J57:K57"/>
    <mergeCell ref="J56:K56"/>
    <mergeCell ref="J55:K55"/>
    <mergeCell ref="J54:K54"/>
    <mergeCell ref="J53:K53"/>
    <mergeCell ref="T56:U56"/>
    <mergeCell ref="T60:U60"/>
    <mergeCell ref="T57:U57"/>
    <mergeCell ref="T58:U58"/>
    <mergeCell ref="T44:U44"/>
    <mergeCell ref="T45:U45"/>
    <mergeCell ref="T54:U54"/>
    <mergeCell ref="T53:U53"/>
    <mergeCell ref="T50:U50"/>
    <mergeCell ref="T51:U51"/>
    <mergeCell ref="T55:U55"/>
    <mergeCell ref="T39:U39"/>
    <mergeCell ref="T40:U40"/>
    <mergeCell ref="T36:U36"/>
    <mergeCell ref="T37:U37"/>
    <mergeCell ref="T38:U38"/>
    <mergeCell ref="T43:U43"/>
    <mergeCell ref="T35:U35"/>
    <mergeCell ref="J36:K36"/>
    <mergeCell ref="J37:K37"/>
    <mergeCell ref="T41:U41"/>
    <mergeCell ref="T42:U42"/>
    <mergeCell ref="J38:K38"/>
    <mergeCell ref="J35:K35"/>
    <mergeCell ref="J43:K43"/>
    <mergeCell ref="J42:K42"/>
    <mergeCell ref="J41:K41"/>
    <mergeCell ref="R83:S83"/>
    <mergeCell ref="R82:S82"/>
    <mergeCell ref="R84:S84"/>
    <mergeCell ref="R85:S85"/>
    <mergeCell ref="Q81:S81"/>
    <mergeCell ref="J75:K75"/>
    <mergeCell ref="J74:K74"/>
    <mergeCell ref="G74:H74"/>
    <mergeCell ref="J83:K83"/>
    <mergeCell ref="J84:K84"/>
    <mergeCell ref="J85:K85"/>
    <mergeCell ref="J82:K82"/>
    <mergeCell ref="J81:K81"/>
    <mergeCell ref="A70:C70"/>
    <mergeCell ref="A72:C72"/>
    <mergeCell ref="A71:C71"/>
    <mergeCell ref="A17:B17"/>
    <mergeCell ref="B89:E89"/>
    <mergeCell ref="B88:E88"/>
    <mergeCell ref="O87:Q87"/>
    <mergeCell ref="E17:F17"/>
    <mergeCell ref="G17:H17"/>
    <mergeCell ref="C17:D18"/>
    <mergeCell ref="J65:L65"/>
    <mergeCell ref="J66:L66"/>
    <mergeCell ref="J64:L64"/>
    <mergeCell ref="H60:L60"/>
    <mergeCell ref="Q60:R60"/>
    <mergeCell ref="J44:K44"/>
    <mergeCell ref="J45:K45"/>
    <mergeCell ref="A50:H50"/>
    <mergeCell ref="J39:K39"/>
    <mergeCell ref="J40:K40"/>
    <mergeCell ref="J49:K49"/>
    <mergeCell ref="J50:K50"/>
    <mergeCell ref="J46:K46"/>
    <mergeCell ref="J47:K47"/>
    <mergeCell ref="J48:K48"/>
    <mergeCell ref="A78:E78"/>
    <mergeCell ref="A79:F79"/>
    <mergeCell ref="A67:H67"/>
    <mergeCell ref="A68:H68"/>
    <mergeCell ref="N70:O70"/>
    <mergeCell ref="N71:O71"/>
    <mergeCell ref="J67:L67"/>
    <mergeCell ref="N72:O72"/>
    <mergeCell ref="J68:L68"/>
    <mergeCell ref="C60:E60"/>
    <mergeCell ref="A53:H53"/>
    <mergeCell ref="A58:H58"/>
    <mergeCell ref="A57:H57"/>
    <mergeCell ref="A56:H56"/>
    <mergeCell ref="A54:H54"/>
    <mergeCell ref="A55:H55"/>
    <mergeCell ref="A60:B60"/>
    <mergeCell ref="A65:H65"/>
    <mergeCell ref="A66:H66"/>
    <mergeCell ref="A42:H42"/>
    <mergeCell ref="A34:H34"/>
    <mergeCell ref="A35:H35"/>
    <mergeCell ref="F60:G60"/>
    <mergeCell ref="A47:H47"/>
    <mergeCell ref="A43:H43"/>
    <mergeCell ref="A44:H44"/>
    <mergeCell ref="A46:H46"/>
    <mergeCell ref="A45:H45"/>
    <mergeCell ref="A36:H36"/>
    <mergeCell ref="A37:H37"/>
    <mergeCell ref="A39:H39"/>
    <mergeCell ref="A38:H38"/>
    <mergeCell ref="A52:H52"/>
    <mergeCell ref="A51:H51"/>
    <mergeCell ref="A49:H49"/>
    <mergeCell ref="A48:H48"/>
    <mergeCell ref="A40:H40"/>
    <mergeCell ref="A41:H41"/>
    <mergeCell ref="A77:E77"/>
    <mergeCell ref="A84:E84"/>
    <mergeCell ref="A83:E83"/>
    <mergeCell ref="A81:E81"/>
    <mergeCell ref="A82:E82"/>
    <mergeCell ref="A104:C104"/>
    <mergeCell ref="A99:C99"/>
    <mergeCell ref="A100:C100"/>
    <mergeCell ref="A102:C102"/>
    <mergeCell ref="H103:I103"/>
    <mergeCell ref="B101:F101"/>
    <mergeCell ref="G102:H102"/>
    <mergeCell ref="E102:F102"/>
    <mergeCell ref="B103:F103"/>
    <mergeCell ref="K105:O105"/>
    <mergeCell ref="K103:O103"/>
    <mergeCell ref="G78:H78"/>
    <mergeCell ref="G77:H77"/>
    <mergeCell ref="B92:E92"/>
    <mergeCell ref="B96:E96"/>
    <mergeCell ref="B95:E95"/>
    <mergeCell ref="E100:F100"/>
    <mergeCell ref="A85:E85"/>
    <mergeCell ref="A87:E87"/>
    <mergeCell ref="E104:F104"/>
    <mergeCell ref="G104:H104"/>
    <mergeCell ref="H101:I101"/>
    <mergeCell ref="K101:O101"/>
    <mergeCell ref="G99:H99"/>
    <mergeCell ref="G100:H100"/>
    <mergeCell ref="B91:E91"/>
    <mergeCell ref="B90:E90"/>
    <mergeCell ref="B94:E94"/>
    <mergeCell ref="B93:E93"/>
    <mergeCell ref="E99:F99"/>
    <mergeCell ref="B97:E97"/>
    <mergeCell ref="A143:O143"/>
    <mergeCell ref="A144:O144"/>
    <mergeCell ref="A138:O138"/>
    <mergeCell ref="A139:O139"/>
    <mergeCell ref="A137:O137"/>
    <mergeCell ref="A136:O136"/>
    <mergeCell ref="A140:O140"/>
    <mergeCell ref="A146:O146"/>
    <mergeCell ref="A147:O147"/>
    <mergeCell ref="A145:O145"/>
    <mergeCell ref="A130:O130"/>
    <mergeCell ref="A129:O129"/>
    <mergeCell ref="P146:U146"/>
    <mergeCell ref="P148:U148"/>
    <mergeCell ref="P147:U147"/>
    <mergeCell ref="P149:U149"/>
    <mergeCell ref="P150:U150"/>
    <mergeCell ref="P145:U145"/>
    <mergeCell ref="P144:U144"/>
    <mergeCell ref="P136:U136"/>
    <mergeCell ref="P134:U134"/>
    <mergeCell ref="P135:U135"/>
    <mergeCell ref="P132:U132"/>
    <mergeCell ref="P131:U131"/>
    <mergeCell ref="P133:U133"/>
    <mergeCell ref="P129:U129"/>
    <mergeCell ref="P130:U130"/>
    <mergeCell ref="P143:U143"/>
    <mergeCell ref="P141:U141"/>
    <mergeCell ref="P140:U140"/>
    <mergeCell ref="P142:U142"/>
    <mergeCell ref="P138:U138"/>
    <mergeCell ref="P139:U139"/>
    <mergeCell ref="P137:U137"/>
    <mergeCell ref="K127:O127"/>
    <mergeCell ref="H127:I127"/>
    <mergeCell ref="A131:O131"/>
    <mergeCell ref="A132:O132"/>
    <mergeCell ref="A133:O133"/>
    <mergeCell ref="A134:O134"/>
    <mergeCell ref="A135:O135"/>
    <mergeCell ref="B127:F127"/>
    <mergeCell ref="A141:O141"/>
    <mergeCell ref="A142:O142"/>
    <mergeCell ref="A148:O148"/>
    <mergeCell ref="A149:O149"/>
    <mergeCell ref="A150:O150"/>
    <mergeCell ref="H125:I125"/>
    <mergeCell ref="A124:C124"/>
    <mergeCell ref="B125:F125"/>
    <mergeCell ref="A126:C126"/>
    <mergeCell ref="G124:H124"/>
    <mergeCell ref="B115:F115"/>
    <mergeCell ref="B119:F119"/>
    <mergeCell ref="A118:C118"/>
    <mergeCell ref="B117:F117"/>
    <mergeCell ref="E116:F116"/>
    <mergeCell ref="A116:C116"/>
    <mergeCell ref="E118:F118"/>
    <mergeCell ref="G122:H122"/>
    <mergeCell ref="G114:H114"/>
    <mergeCell ref="G116:H116"/>
    <mergeCell ref="G110:H110"/>
    <mergeCell ref="E110:F110"/>
    <mergeCell ref="G112:H112"/>
    <mergeCell ref="E112:F112"/>
    <mergeCell ref="G126:H126"/>
    <mergeCell ref="H105:I105"/>
    <mergeCell ref="B105:F105"/>
    <mergeCell ref="G106:H106"/>
    <mergeCell ref="B123:F123"/>
    <mergeCell ref="H123:I123"/>
    <mergeCell ref="E121:F121"/>
    <mergeCell ref="H109:I109"/>
    <mergeCell ref="E106:F106"/>
    <mergeCell ref="E114:F114"/>
    <mergeCell ref="G121:H121"/>
    <mergeCell ref="G118:H118"/>
    <mergeCell ref="J118:K118"/>
    <mergeCell ref="A108:C108"/>
    <mergeCell ref="A106:C106"/>
    <mergeCell ref="E108:F108"/>
    <mergeCell ref="B109:F109"/>
    <mergeCell ref="A110:C110"/>
    <mergeCell ref="A112:C112"/>
    <mergeCell ref="A114:C114"/>
    <mergeCell ref="B111:F111"/>
    <mergeCell ref="B113:F113"/>
    <mergeCell ref="B107:F107"/>
    <mergeCell ref="H107:I107"/>
    <mergeCell ref="K107:O107"/>
    <mergeCell ref="A122:C122"/>
    <mergeCell ref="A121:C121"/>
    <mergeCell ref="K111:O111"/>
    <mergeCell ref="K109:O109"/>
    <mergeCell ref="E16:H16"/>
    <mergeCell ref="G25:H25"/>
    <mergeCell ref="G18:H18"/>
    <mergeCell ref="I6:I28"/>
    <mergeCell ref="G76:H76"/>
    <mergeCell ref="G75:H75"/>
    <mergeCell ref="E13:F13"/>
    <mergeCell ref="E10:F11"/>
    <mergeCell ref="E12:F12"/>
    <mergeCell ref="E15:F15"/>
    <mergeCell ref="E9:F9"/>
    <mergeCell ref="G26:H26"/>
    <mergeCell ref="Y2:Z2"/>
    <mergeCell ref="T2:U2"/>
    <mergeCell ref="F2:G2"/>
    <mergeCell ref="AC1:AD1"/>
    <mergeCell ref="AC2:AD2"/>
    <mergeCell ref="AC3:AD3"/>
    <mergeCell ref="Y3:Z3"/>
    <mergeCell ref="AA3:AB3"/>
    <mergeCell ref="AA2:AB2"/>
    <mergeCell ref="A74:E74"/>
    <mergeCell ref="A75:E75"/>
    <mergeCell ref="J79:K79"/>
    <mergeCell ref="J78:K78"/>
    <mergeCell ref="J76:K76"/>
    <mergeCell ref="G79:H79"/>
    <mergeCell ref="A63:H63"/>
    <mergeCell ref="A64:H64"/>
    <mergeCell ref="A76:E76"/>
    <mergeCell ref="W47:X47"/>
    <mergeCell ref="W38:X38"/>
    <mergeCell ref="W37:X37"/>
    <mergeCell ref="Y37:AB37"/>
    <mergeCell ref="Y38:AB38"/>
    <mergeCell ref="W36:AB36"/>
    <mergeCell ref="W48:X48"/>
    <mergeCell ref="W50:X50"/>
    <mergeCell ref="W49:X49"/>
    <mergeCell ref="W51:X51"/>
    <mergeCell ref="W52:X53"/>
    <mergeCell ref="W54:X54"/>
    <mergeCell ref="W55:X56"/>
    <mergeCell ref="T52:U52"/>
    <mergeCell ref="T69:V69"/>
    <mergeCell ref="T70:V72"/>
    <mergeCell ref="T67:V67"/>
    <mergeCell ref="T68:V68"/>
    <mergeCell ref="T64:V66"/>
    <mergeCell ref="T63:V63"/>
    <mergeCell ref="O94:P94"/>
    <mergeCell ref="O95:P95"/>
    <mergeCell ref="O89:P89"/>
    <mergeCell ref="O88:P88"/>
    <mergeCell ref="O97:P97"/>
    <mergeCell ref="O96:P96"/>
    <mergeCell ref="T49:U49"/>
    <mergeCell ref="T48:U48"/>
    <mergeCell ref="N60:O60"/>
    <mergeCell ref="U83:V83"/>
    <mergeCell ref="U85:V85"/>
    <mergeCell ref="U84:V84"/>
    <mergeCell ref="U82:V82"/>
    <mergeCell ref="T81:V81"/>
    <mergeCell ref="T47:U47"/>
    <mergeCell ref="T46:U46"/>
    <mergeCell ref="AD45:AE45"/>
    <mergeCell ref="AD44:AE44"/>
    <mergeCell ref="W45:X45"/>
    <mergeCell ref="W44:X44"/>
    <mergeCell ref="W46:X46"/>
    <mergeCell ref="Y54:Z54"/>
    <mergeCell ref="AA54:AB54"/>
    <mergeCell ref="AE54:AF54"/>
    <mergeCell ref="AC54:AD54"/>
    <mergeCell ref="AA52:AB53"/>
    <mergeCell ref="AC52:AD53"/>
    <mergeCell ref="AA55:AB56"/>
    <mergeCell ref="AC55:AD56"/>
    <mergeCell ref="Y55:Z56"/>
    <mergeCell ref="AE55:AF56"/>
    <mergeCell ref="AD46:AE46"/>
    <mergeCell ref="AD47:AE47"/>
    <mergeCell ref="AD48:AE48"/>
    <mergeCell ref="AD49:AE49"/>
    <mergeCell ref="AD50:AE50"/>
    <mergeCell ref="Y52:Z53"/>
    <mergeCell ref="AD51:AE51"/>
    <mergeCell ref="O93:P93"/>
    <mergeCell ref="O92:P92"/>
    <mergeCell ref="O90:P90"/>
    <mergeCell ref="O91:P91"/>
    <mergeCell ref="J114:K114"/>
    <mergeCell ref="J110:K110"/>
    <mergeCell ref="J112:K112"/>
    <mergeCell ref="K125:O125"/>
    <mergeCell ref="K119:O119"/>
    <mergeCell ref="K123:O123"/>
    <mergeCell ref="K117:O117"/>
    <mergeCell ref="K113:O113"/>
    <mergeCell ref="J116:K116"/>
    <mergeCell ref="K115:O11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0" max="20" width="20.75"/>
    <col customWidth="1" min="21" max="21" width="17.75"/>
  </cols>
  <sheetData>
    <row r="1">
      <c r="A1" s="3">
        <f>16*20+10*10</f>
        <v>420</v>
      </c>
      <c r="B1" s="3"/>
      <c r="C1" s="3"/>
      <c r="D1" s="3"/>
      <c r="E1" s="4" t="s">
        <v>11</v>
      </c>
      <c r="F1" s="4">
        <v>2.0</v>
      </c>
      <c r="G1" s="4">
        <v>4.0</v>
      </c>
      <c r="H1" s="4">
        <v>4.0</v>
      </c>
      <c r="I1" s="4">
        <v>26.0</v>
      </c>
      <c r="J1" s="5" t="s">
        <v>12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/>
      <c r="U1" s="5"/>
    </row>
    <row r="2">
      <c r="A2" s="3"/>
      <c r="B2" s="3"/>
      <c r="C2" s="3"/>
      <c r="D2" s="3"/>
      <c r="E2" s="4" t="s">
        <v>23</v>
      </c>
      <c r="F2" s="4" t="s">
        <v>24</v>
      </c>
      <c r="G2" s="4">
        <v>4.0</v>
      </c>
      <c r="H2" s="4">
        <v>8.0</v>
      </c>
      <c r="I2" s="4">
        <v>22.0</v>
      </c>
      <c r="J2" s="5">
        <v>1.0</v>
      </c>
      <c r="K2" s="5">
        <v>1.0</v>
      </c>
      <c r="L2" s="5">
        <v>0.0</v>
      </c>
      <c r="M2" s="5">
        <v>0.0</v>
      </c>
      <c r="N2" s="5">
        <v>0.0</v>
      </c>
      <c r="O2" s="5">
        <v>0.0</v>
      </c>
      <c r="P2" s="5">
        <v>1.0</v>
      </c>
      <c r="Q2">
        <f t="shared" ref="Q2:Q21" si="1">K2*$I$11+L2*$I$17+M2*$I$23+N2*$I$29+O2*$I$35+P2*10</f>
        <v>16</v>
      </c>
      <c r="R2" s="5">
        <v>16.0</v>
      </c>
      <c r="S2" s="5">
        <f t="shared" ref="S2:S21" si="2">R2-Q2</f>
        <v>0</v>
      </c>
    </row>
    <row r="3">
      <c r="A3" s="3"/>
      <c r="B3" s="3"/>
      <c r="C3" s="3"/>
      <c r="D3" s="4"/>
      <c r="E3" s="4" t="s">
        <v>25</v>
      </c>
      <c r="F3" s="4">
        <v>6.0</v>
      </c>
      <c r="G3" s="4">
        <v>6.0</v>
      </c>
      <c r="H3" s="4">
        <v>14.0</v>
      </c>
      <c r="I3" s="4">
        <v>16.0</v>
      </c>
      <c r="J3" s="5">
        <v>2.0</v>
      </c>
      <c r="K3" s="5">
        <v>2.0</v>
      </c>
      <c r="L3" s="5">
        <v>0.0</v>
      </c>
      <c r="M3" s="5">
        <v>0.0</v>
      </c>
      <c r="N3" s="5">
        <v>0.0</v>
      </c>
      <c r="O3" s="5">
        <v>0.0</v>
      </c>
      <c r="P3" s="5">
        <v>1.0</v>
      </c>
      <c r="Q3">
        <f t="shared" si="1"/>
        <v>22</v>
      </c>
      <c r="R3" s="5">
        <v>42.0</v>
      </c>
      <c r="S3" s="5">
        <f t="shared" si="2"/>
        <v>20</v>
      </c>
      <c r="T3" s="5" t="s">
        <v>27</v>
      </c>
      <c r="U3" s="5" t="s">
        <v>28</v>
      </c>
      <c r="V3" s="5"/>
      <c r="W3" s="5"/>
      <c r="X3" s="5"/>
    </row>
    <row r="4">
      <c r="A4" s="3"/>
      <c r="B4" s="3"/>
      <c r="C4" s="3"/>
      <c r="D4" s="3"/>
      <c r="E4" s="4" t="s">
        <v>19</v>
      </c>
      <c r="F4" s="4">
        <v>1.0</v>
      </c>
      <c r="G4" s="4">
        <v>10.0</v>
      </c>
      <c r="H4" s="4">
        <v>24.0</v>
      </c>
      <c r="I4" s="4">
        <v>6.0</v>
      </c>
      <c r="J4" s="5">
        <v>3.0</v>
      </c>
      <c r="K4" s="5">
        <v>3.0</v>
      </c>
      <c r="L4" s="5">
        <v>0.0</v>
      </c>
      <c r="M4" s="5">
        <v>0.0</v>
      </c>
      <c r="N4" s="5">
        <v>0.0</v>
      </c>
      <c r="O4" s="5">
        <v>0.0</v>
      </c>
      <c r="P4" s="5">
        <v>1.0</v>
      </c>
      <c r="Q4">
        <f t="shared" si="1"/>
        <v>28</v>
      </c>
      <c r="R4" s="5">
        <v>58.0</v>
      </c>
      <c r="S4" s="5">
        <f t="shared" si="2"/>
        <v>30</v>
      </c>
      <c r="T4" s="5" t="s">
        <v>30</v>
      </c>
      <c r="U4" s="5"/>
      <c r="V4" s="5"/>
      <c r="W4" s="5"/>
    </row>
    <row r="5">
      <c r="A5" s="3"/>
      <c r="B5" s="3"/>
      <c r="C5" s="3"/>
      <c r="D5" s="3"/>
      <c r="E5" s="4" t="s">
        <v>31</v>
      </c>
      <c r="F5" s="4" t="s">
        <v>32</v>
      </c>
      <c r="G5" s="4">
        <v>6.0</v>
      </c>
      <c r="H5" s="4">
        <v>30.0</v>
      </c>
      <c r="I5" s="4">
        <v>0.0</v>
      </c>
      <c r="J5" s="5">
        <v>4.0</v>
      </c>
      <c r="K5" s="5">
        <v>4.0</v>
      </c>
      <c r="L5" s="5">
        <v>0.0</v>
      </c>
      <c r="M5" s="5">
        <v>0.0</v>
      </c>
      <c r="N5" s="5">
        <v>0.0</v>
      </c>
      <c r="O5" s="5">
        <v>0.0</v>
      </c>
      <c r="P5" s="5">
        <v>1.0</v>
      </c>
      <c r="Q5">
        <f t="shared" si="1"/>
        <v>34</v>
      </c>
      <c r="R5" s="5">
        <v>84.0</v>
      </c>
      <c r="S5" s="5">
        <f t="shared" si="2"/>
        <v>50</v>
      </c>
      <c r="T5" s="5" t="s">
        <v>33</v>
      </c>
      <c r="U5" s="5" t="s">
        <v>34</v>
      </c>
      <c r="V5" s="5">
        <v>7.0</v>
      </c>
    </row>
    <row r="6">
      <c r="A6" s="7" t="s">
        <v>35</v>
      </c>
      <c r="H6" s="9"/>
      <c r="I6" s="3"/>
      <c r="J6" s="5">
        <v>5.0</v>
      </c>
      <c r="K6" s="5">
        <v>3.0</v>
      </c>
      <c r="L6" s="5">
        <v>1.0</v>
      </c>
      <c r="M6" s="5">
        <v>0.0</v>
      </c>
      <c r="N6" s="5">
        <v>0.0</v>
      </c>
      <c r="O6" s="5">
        <v>0.0</v>
      </c>
      <c r="P6" s="5">
        <v>2.0</v>
      </c>
      <c r="Q6">
        <f t="shared" si="1"/>
        <v>50</v>
      </c>
      <c r="R6" s="5">
        <v>100.0</v>
      </c>
      <c r="S6" s="5">
        <f t="shared" si="2"/>
        <v>50</v>
      </c>
      <c r="T6" s="5" t="s">
        <v>39</v>
      </c>
      <c r="U6" s="5"/>
      <c r="V6" s="5">
        <v>7.0</v>
      </c>
    </row>
    <row r="7">
      <c r="A7" s="12" t="s">
        <v>40</v>
      </c>
      <c r="H7" s="9"/>
      <c r="I7" s="3"/>
      <c r="J7" s="5">
        <v>6.0</v>
      </c>
      <c r="K7" s="5">
        <v>2.0</v>
      </c>
      <c r="L7" s="5">
        <v>2.0</v>
      </c>
      <c r="M7" s="5">
        <v>0.0</v>
      </c>
      <c r="N7" s="5">
        <v>0.0</v>
      </c>
      <c r="O7" s="5">
        <v>0.0</v>
      </c>
      <c r="P7" s="5">
        <v>2.0</v>
      </c>
      <c r="Q7">
        <f t="shared" si="1"/>
        <v>56</v>
      </c>
      <c r="R7" s="5">
        <v>126.0</v>
      </c>
      <c r="S7" s="5">
        <f t="shared" si="2"/>
        <v>70</v>
      </c>
      <c r="T7" s="5" t="s">
        <v>43</v>
      </c>
      <c r="U7" s="5"/>
      <c r="V7" s="5">
        <v>7.0</v>
      </c>
    </row>
    <row r="8">
      <c r="A8" s="12" t="s">
        <v>44</v>
      </c>
      <c r="H8" s="9"/>
      <c r="I8" s="3"/>
      <c r="J8" s="5">
        <v>7.0</v>
      </c>
      <c r="K8" s="5">
        <v>1.0</v>
      </c>
      <c r="L8" s="5">
        <v>3.0</v>
      </c>
      <c r="M8" s="5">
        <v>0.0</v>
      </c>
      <c r="N8" s="5">
        <v>0.0</v>
      </c>
      <c r="O8" s="5">
        <v>0.0</v>
      </c>
      <c r="P8" s="5">
        <v>2.0</v>
      </c>
      <c r="Q8">
        <f t="shared" si="1"/>
        <v>62</v>
      </c>
      <c r="R8" s="5">
        <v>142.0</v>
      </c>
      <c r="S8" s="5">
        <f t="shared" si="2"/>
        <v>80</v>
      </c>
      <c r="T8" s="5" t="s">
        <v>46</v>
      </c>
      <c r="U8" s="5"/>
      <c r="V8" s="5">
        <v>7.0</v>
      </c>
    </row>
    <row r="9">
      <c r="A9" s="12" t="s">
        <v>47</v>
      </c>
      <c r="H9" s="9"/>
      <c r="I9" s="3"/>
      <c r="J9" s="5">
        <v>8.0</v>
      </c>
      <c r="K9" s="5">
        <v>0.0</v>
      </c>
      <c r="L9" s="5">
        <v>4.0</v>
      </c>
      <c r="M9" s="5">
        <v>0.0</v>
      </c>
      <c r="N9" s="5">
        <v>0.0</v>
      </c>
      <c r="O9" s="5">
        <v>0.0</v>
      </c>
      <c r="P9" s="5">
        <v>2.0</v>
      </c>
      <c r="Q9">
        <f t="shared" si="1"/>
        <v>68</v>
      </c>
      <c r="R9" s="5">
        <v>168.0</v>
      </c>
      <c r="S9" s="5">
        <f t="shared" si="2"/>
        <v>100</v>
      </c>
      <c r="T9" s="5" t="s">
        <v>48</v>
      </c>
      <c r="U9" s="5" t="s">
        <v>34</v>
      </c>
      <c r="V9" s="5">
        <v>6.0</v>
      </c>
    </row>
    <row r="10">
      <c r="A10" s="12" t="s">
        <v>49</v>
      </c>
      <c r="H10" s="9"/>
      <c r="I10" s="3"/>
      <c r="J10" s="5">
        <v>9.0</v>
      </c>
      <c r="K10" s="5">
        <v>0.0</v>
      </c>
      <c r="L10" s="5">
        <v>3.0</v>
      </c>
      <c r="M10" s="5">
        <v>1.0</v>
      </c>
      <c r="N10" s="5">
        <v>0.0</v>
      </c>
      <c r="O10" s="5">
        <v>0.0</v>
      </c>
      <c r="P10" s="5">
        <v>3.0</v>
      </c>
      <c r="Q10">
        <f t="shared" si="1"/>
        <v>84</v>
      </c>
      <c r="R10" s="5">
        <v>184.0</v>
      </c>
      <c r="S10" s="5">
        <f t="shared" si="2"/>
        <v>100</v>
      </c>
      <c r="T10" s="5" t="s">
        <v>48</v>
      </c>
      <c r="U10" s="5"/>
      <c r="V10" s="5">
        <v>6.0</v>
      </c>
    </row>
    <row r="11">
      <c r="A11" s="18">
        <f>35*0.8*0.2</f>
        <v>5.6</v>
      </c>
      <c r="H11" s="9"/>
      <c r="I11" s="4">
        <v>6.0</v>
      </c>
      <c r="J11" s="5">
        <v>10.0</v>
      </c>
      <c r="K11" s="5">
        <v>0.0</v>
      </c>
      <c r="L11" s="5">
        <v>2.0</v>
      </c>
      <c r="M11" s="5">
        <v>2.0</v>
      </c>
      <c r="N11" s="5">
        <v>0.0</v>
      </c>
      <c r="O11" s="5">
        <v>0.0</v>
      </c>
      <c r="P11" s="5">
        <v>3.0</v>
      </c>
      <c r="Q11">
        <f t="shared" si="1"/>
        <v>90</v>
      </c>
      <c r="R11" s="5">
        <v>210.0</v>
      </c>
      <c r="S11" s="5">
        <f t="shared" si="2"/>
        <v>120</v>
      </c>
      <c r="T11" s="5" t="s">
        <v>53</v>
      </c>
      <c r="U11" s="5"/>
      <c r="V11" s="5">
        <v>6.0</v>
      </c>
    </row>
    <row r="12">
      <c r="A12" s="7" t="s">
        <v>54</v>
      </c>
      <c r="H12" s="9"/>
      <c r="I12" s="3"/>
      <c r="J12" s="5">
        <v>11.0</v>
      </c>
      <c r="K12" s="5">
        <v>0.0</v>
      </c>
      <c r="L12" s="5">
        <v>1.0</v>
      </c>
      <c r="M12" s="5">
        <v>3.0</v>
      </c>
      <c r="N12" s="5">
        <v>0.0</v>
      </c>
      <c r="O12" s="5">
        <v>0.0</v>
      </c>
      <c r="P12" s="5">
        <v>3.0</v>
      </c>
      <c r="Q12">
        <f t="shared" si="1"/>
        <v>96</v>
      </c>
      <c r="R12" s="5">
        <v>226.0</v>
      </c>
      <c r="S12" s="5">
        <f t="shared" si="2"/>
        <v>130</v>
      </c>
      <c r="T12" s="5" t="s">
        <v>56</v>
      </c>
      <c r="V12" s="5">
        <v>6.0</v>
      </c>
    </row>
    <row r="13">
      <c r="A13" s="12" t="s">
        <v>40</v>
      </c>
      <c r="H13" s="9"/>
      <c r="I13" s="3"/>
      <c r="J13" s="5">
        <v>12.0</v>
      </c>
      <c r="K13" s="5">
        <v>0.0</v>
      </c>
      <c r="L13" s="5">
        <v>0.0</v>
      </c>
      <c r="M13" s="5">
        <v>4.0</v>
      </c>
      <c r="N13" s="5">
        <v>0.0</v>
      </c>
      <c r="O13" s="5">
        <v>0.0</v>
      </c>
      <c r="P13" s="5">
        <v>3.0</v>
      </c>
      <c r="Q13">
        <f t="shared" si="1"/>
        <v>102</v>
      </c>
      <c r="R13" s="5">
        <v>252.0</v>
      </c>
      <c r="S13" s="5">
        <f t="shared" si="2"/>
        <v>150</v>
      </c>
      <c r="T13" s="5" t="s">
        <v>60</v>
      </c>
      <c r="U13" s="5" t="s">
        <v>34</v>
      </c>
      <c r="V13" s="5">
        <v>5.0</v>
      </c>
    </row>
    <row r="14">
      <c r="A14" s="12" t="s">
        <v>44</v>
      </c>
      <c r="H14" s="9"/>
      <c r="I14" s="3"/>
      <c r="J14" s="5">
        <v>13.0</v>
      </c>
      <c r="K14" s="5">
        <v>0.0</v>
      </c>
      <c r="L14" s="5">
        <v>0.0</v>
      </c>
      <c r="M14" s="5">
        <v>3.0</v>
      </c>
      <c r="N14" s="5">
        <v>1.0</v>
      </c>
      <c r="O14" s="5">
        <v>0.0</v>
      </c>
      <c r="P14" s="5">
        <v>4.0</v>
      </c>
      <c r="Q14">
        <f t="shared" si="1"/>
        <v>118</v>
      </c>
      <c r="R14" s="5">
        <v>268.0</v>
      </c>
      <c r="S14" s="5">
        <f t="shared" si="2"/>
        <v>150</v>
      </c>
      <c r="T14" s="5" t="s">
        <v>60</v>
      </c>
      <c r="V14" s="5">
        <v>5.0</v>
      </c>
    </row>
    <row r="15">
      <c r="A15" s="12" t="s">
        <v>47</v>
      </c>
      <c r="H15" s="9"/>
      <c r="I15" s="3"/>
      <c r="J15" s="5">
        <v>14.0</v>
      </c>
      <c r="K15" s="5">
        <v>0.0</v>
      </c>
      <c r="L15" s="5">
        <v>0.0</v>
      </c>
      <c r="M15" s="5">
        <v>2.0</v>
      </c>
      <c r="N15" s="5">
        <v>2.0</v>
      </c>
      <c r="O15" s="5">
        <v>0.0</v>
      </c>
      <c r="P15" s="5">
        <v>4.0</v>
      </c>
      <c r="Q15">
        <f t="shared" si="1"/>
        <v>124</v>
      </c>
      <c r="R15" s="5">
        <v>294.0</v>
      </c>
      <c r="S15" s="5">
        <f t="shared" si="2"/>
        <v>170</v>
      </c>
      <c r="T15" s="5" t="s">
        <v>64</v>
      </c>
      <c r="V15" s="5">
        <v>5.0</v>
      </c>
    </row>
    <row r="16">
      <c r="A16" s="7" t="s">
        <v>65</v>
      </c>
      <c r="H16" s="9"/>
      <c r="I16" s="3"/>
      <c r="J16" s="5">
        <v>15.0</v>
      </c>
      <c r="K16" s="5">
        <v>0.0</v>
      </c>
      <c r="L16" s="5">
        <v>0.0</v>
      </c>
      <c r="M16" s="5">
        <v>1.0</v>
      </c>
      <c r="N16" s="5">
        <v>3.0</v>
      </c>
      <c r="O16" s="5">
        <v>0.0</v>
      </c>
      <c r="P16" s="5">
        <v>4.0</v>
      </c>
      <c r="Q16">
        <f t="shared" si="1"/>
        <v>130</v>
      </c>
      <c r="R16" s="5">
        <v>310.0</v>
      </c>
      <c r="S16" s="5">
        <f t="shared" si="2"/>
        <v>180</v>
      </c>
      <c r="T16" s="5" t="s">
        <v>68</v>
      </c>
      <c r="V16" s="5">
        <v>5.0</v>
      </c>
    </row>
    <row r="17">
      <c r="A17" s="18">
        <f>65*0.85*0.2</f>
        <v>11.05</v>
      </c>
      <c r="H17" s="9"/>
      <c r="I17" s="4">
        <v>12.0</v>
      </c>
      <c r="J17" s="5">
        <v>16.0</v>
      </c>
      <c r="K17" s="5">
        <v>0.0</v>
      </c>
      <c r="L17" s="5">
        <v>0.0</v>
      </c>
      <c r="M17" s="5">
        <v>0.0</v>
      </c>
      <c r="N17" s="5">
        <v>4.0</v>
      </c>
      <c r="O17" s="5">
        <v>0.0</v>
      </c>
      <c r="P17" s="5">
        <v>4.0</v>
      </c>
      <c r="Q17">
        <f t="shared" si="1"/>
        <v>136</v>
      </c>
      <c r="R17" s="5">
        <v>336.0</v>
      </c>
      <c r="S17" s="5">
        <f t="shared" si="2"/>
        <v>200</v>
      </c>
      <c r="T17" s="5" t="s">
        <v>72</v>
      </c>
      <c r="U17" s="5" t="s">
        <v>34</v>
      </c>
      <c r="V17" s="5">
        <v>4.0</v>
      </c>
    </row>
    <row r="18">
      <c r="A18" s="7" t="s">
        <v>74</v>
      </c>
      <c r="H18" s="9"/>
      <c r="I18" s="3"/>
      <c r="J18" s="5">
        <v>17.0</v>
      </c>
      <c r="K18" s="5">
        <v>0.0</v>
      </c>
      <c r="L18" s="5">
        <v>0.0</v>
      </c>
      <c r="M18" s="5">
        <v>0.0</v>
      </c>
      <c r="N18" s="5">
        <v>3.0</v>
      </c>
      <c r="O18" s="5">
        <v>1.0</v>
      </c>
      <c r="P18" s="5">
        <v>5.0</v>
      </c>
      <c r="Q18">
        <f t="shared" si="1"/>
        <v>152</v>
      </c>
      <c r="R18" s="5">
        <v>352.0</v>
      </c>
      <c r="S18" s="5">
        <f t="shared" si="2"/>
        <v>200</v>
      </c>
      <c r="T18" s="5" t="s">
        <v>72</v>
      </c>
      <c r="V18" s="5">
        <v>4.0</v>
      </c>
    </row>
    <row r="19">
      <c r="A19" s="12" t="s">
        <v>40</v>
      </c>
      <c r="H19" s="9"/>
      <c r="I19" s="3"/>
      <c r="J19" s="5">
        <v>18.0</v>
      </c>
      <c r="K19" s="5">
        <v>0.0</v>
      </c>
      <c r="L19" s="5">
        <v>0.0</v>
      </c>
      <c r="M19" s="5">
        <v>0.0</v>
      </c>
      <c r="N19" s="5">
        <v>2.0</v>
      </c>
      <c r="O19" s="5">
        <v>2.0</v>
      </c>
      <c r="P19" s="5">
        <v>5.0</v>
      </c>
      <c r="Q19">
        <f t="shared" si="1"/>
        <v>158</v>
      </c>
      <c r="R19" s="5">
        <v>378.0</v>
      </c>
      <c r="S19" s="5">
        <f t="shared" si="2"/>
        <v>220</v>
      </c>
      <c r="T19" s="5" t="s">
        <v>77</v>
      </c>
      <c r="V19" s="5">
        <v>4.0</v>
      </c>
    </row>
    <row r="20">
      <c r="A20" s="12" t="s">
        <v>44</v>
      </c>
      <c r="H20" s="9"/>
      <c r="I20" s="3"/>
      <c r="J20" s="5">
        <v>19.0</v>
      </c>
      <c r="K20" s="5">
        <v>0.0</v>
      </c>
      <c r="L20" s="5">
        <v>0.0</v>
      </c>
      <c r="M20" s="5">
        <v>0.0</v>
      </c>
      <c r="N20" s="5">
        <v>1.0</v>
      </c>
      <c r="O20" s="5">
        <v>3.0</v>
      </c>
      <c r="P20" s="5">
        <v>5.0</v>
      </c>
      <c r="Q20">
        <f t="shared" si="1"/>
        <v>164</v>
      </c>
      <c r="R20" s="5">
        <v>394.0</v>
      </c>
      <c r="S20" s="5">
        <f t="shared" si="2"/>
        <v>230</v>
      </c>
      <c r="T20" s="5" t="s">
        <v>80</v>
      </c>
      <c r="V20" s="5">
        <v>4.0</v>
      </c>
    </row>
    <row r="21">
      <c r="A21" s="12" t="s">
        <v>47</v>
      </c>
      <c r="H21" s="9"/>
      <c r="I21" s="3"/>
      <c r="J21" s="5">
        <v>20.0</v>
      </c>
      <c r="K21" s="5">
        <v>0.0</v>
      </c>
      <c r="L21" s="5">
        <v>0.0</v>
      </c>
      <c r="M21" s="5">
        <v>0.0</v>
      </c>
      <c r="N21" s="5">
        <v>0.0</v>
      </c>
      <c r="O21" s="5">
        <v>4.0</v>
      </c>
      <c r="P21" s="5">
        <v>5.0</v>
      </c>
      <c r="Q21">
        <f t="shared" si="1"/>
        <v>170</v>
      </c>
      <c r="R21" s="5">
        <v>420.0</v>
      </c>
      <c r="S21" s="5">
        <f t="shared" si="2"/>
        <v>250</v>
      </c>
      <c r="T21" s="5" t="s">
        <v>83</v>
      </c>
      <c r="U21" s="5" t="s">
        <v>84</v>
      </c>
      <c r="V21" s="5">
        <v>3.0</v>
      </c>
      <c r="W21" s="5" t="s">
        <v>34</v>
      </c>
    </row>
    <row r="22">
      <c r="A22" s="7"/>
      <c r="H22" s="9"/>
      <c r="I22" s="3"/>
      <c r="J22" s="5"/>
      <c r="R22" s="5"/>
      <c r="S22" s="5"/>
    </row>
    <row r="23">
      <c r="A23" s="18">
        <f>95*0.9*0.2</f>
        <v>17.1</v>
      </c>
      <c r="H23" s="9"/>
      <c r="I23" s="35">
        <v>18.0</v>
      </c>
      <c r="J23" s="5"/>
      <c r="R23" s="5"/>
    </row>
    <row r="24">
      <c r="A24" s="7" t="s">
        <v>89</v>
      </c>
      <c r="H24" s="9"/>
      <c r="I24" s="3"/>
    </row>
    <row r="25">
      <c r="A25" s="7" t="s">
        <v>90</v>
      </c>
      <c r="H25" s="9"/>
      <c r="I25" s="3"/>
    </row>
    <row r="26">
      <c r="A26" s="12" t="s">
        <v>44</v>
      </c>
      <c r="H26" s="9"/>
      <c r="I26" s="3"/>
    </row>
    <row r="27">
      <c r="A27" s="12" t="s">
        <v>47</v>
      </c>
      <c r="H27" s="9"/>
      <c r="I27" s="3"/>
    </row>
    <row r="28">
      <c r="A28" s="7" t="s">
        <v>91</v>
      </c>
      <c r="H28" s="9"/>
      <c r="I28" s="3"/>
    </row>
    <row r="29">
      <c r="A29" s="18">
        <f>125*0.2*0.95</f>
        <v>23.75</v>
      </c>
      <c r="H29" s="9"/>
      <c r="I29" s="4">
        <v>24.0</v>
      </c>
    </row>
    <row r="30">
      <c r="A30" s="7" t="s">
        <v>93</v>
      </c>
      <c r="H30" s="9"/>
      <c r="I30" s="38"/>
    </row>
    <row r="31">
      <c r="A31" s="7" t="s">
        <v>90</v>
      </c>
      <c r="H31" s="9"/>
      <c r="I31" s="40"/>
    </row>
    <row r="32">
      <c r="A32" s="12" t="s">
        <v>44</v>
      </c>
      <c r="H32" s="9"/>
      <c r="I32" s="40"/>
    </row>
    <row r="33">
      <c r="A33" s="12" t="s">
        <v>47</v>
      </c>
      <c r="H33" s="9"/>
      <c r="I33" s="3"/>
    </row>
    <row r="34">
      <c r="A34" s="7" t="s">
        <v>91</v>
      </c>
      <c r="H34" s="9"/>
      <c r="I34" s="3"/>
    </row>
    <row r="35">
      <c r="A35" s="18">
        <f>155*0.95*0.2</f>
        <v>29.45</v>
      </c>
      <c r="H35" s="9"/>
      <c r="I35" s="4">
        <v>30.0</v>
      </c>
    </row>
  </sheetData>
  <mergeCells count="30">
    <mergeCell ref="A14:H14"/>
    <mergeCell ref="A15:H15"/>
    <mergeCell ref="A16:H16"/>
    <mergeCell ref="A17:H17"/>
    <mergeCell ref="A19:H19"/>
    <mergeCell ref="A20:H20"/>
    <mergeCell ref="A13:H13"/>
    <mergeCell ref="A6:H6"/>
    <mergeCell ref="A7:H7"/>
    <mergeCell ref="A8:H8"/>
    <mergeCell ref="A9:H9"/>
    <mergeCell ref="A10:H10"/>
    <mergeCell ref="A11:H11"/>
    <mergeCell ref="A12:H12"/>
    <mergeCell ref="A31:H31"/>
    <mergeCell ref="A30:H30"/>
    <mergeCell ref="A33:H33"/>
    <mergeCell ref="A34:H34"/>
    <mergeCell ref="A35:H35"/>
    <mergeCell ref="A32:H32"/>
    <mergeCell ref="A22:H22"/>
    <mergeCell ref="A21:H21"/>
    <mergeCell ref="A23:H23"/>
    <mergeCell ref="A27:H27"/>
    <mergeCell ref="A28:H28"/>
    <mergeCell ref="A25:H25"/>
    <mergeCell ref="A26:H26"/>
    <mergeCell ref="A18:H18"/>
    <mergeCell ref="A24:H24"/>
    <mergeCell ref="A29:H29"/>
  </mergeCells>
  <conditionalFormatting sqref="S2:S21">
    <cfRule type="cellIs" dxfId="0" priority="1" operator="greaterThanOrEqual">
      <formula>0</formula>
    </cfRule>
  </conditionalFormatting>
  <conditionalFormatting sqref="S2:S21">
    <cfRule type="cellIs" dxfId="1" priority="2" operator="lessThan">
      <formula>0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25"/>
    <col customWidth="1" min="2" max="26" width="7.63"/>
  </cols>
  <sheetData>
    <row r="1" ht="16.5" customHeight="1">
      <c r="A1" s="1" t="s">
        <v>0</v>
      </c>
      <c r="B1" s="1" t="s">
        <v>1</v>
      </c>
      <c r="C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ht="16.5" customHeight="1">
      <c r="A2" s="1">
        <v>1.0</v>
      </c>
      <c r="B2" s="1" t="s">
        <v>8</v>
      </c>
      <c r="C2" s="1" t="s">
        <v>9</v>
      </c>
      <c r="F2" s="2">
        <v>-3.0</v>
      </c>
      <c r="J2" s="2">
        <v>1.0</v>
      </c>
    </row>
    <row r="3" ht="16.5" customHeight="1">
      <c r="A3" s="1">
        <v>2.0</v>
      </c>
      <c r="B3" s="1" t="s">
        <v>8</v>
      </c>
      <c r="C3" s="1" t="s">
        <v>9</v>
      </c>
      <c r="F3" s="2">
        <f t="shared" ref="F3:F105" si="1">F2+1</f>
        <v>-2</v>
      </c>
      <c r="I3" s="2">
        <v>1.0</v>
      </c>
      <c r="J3" s="2">
        <v>2.0</v>
      </c>
    </row>
    <row r="4" ht="16.5" customHeight="1">
      <c r="A4" s="1">
        <v>3.0</v>
      </c>
      <c r="B4" s="1" t="s">
        <v>9</v>
      </c>
      <c r="C4" s="1" t="s">
        <v>10</v>
      </c>
      <c r="F4" s="2">
        <f t="shared" si="1"/>
        <v>-1</v>
      </c>
      <c r="H4" s="2">
        <v>1.0</v>
      </c>
      <c r="I4" s="2">
        <v>2.0</v>
      </c>
      <c r="J4" s="2">
        <v>4.0</v>
      </c>
    </row>
    <row r="5" ht="16.5" customHeight="1">
      <c r="A5" s="1">
        <v>4.0</v>
      </c>
      <c r="B5" s="1" t="s">
        <v>9</v>
      </c>
      <c r="C5" s="1" t="s">
        <v>10</v>
      </c>
      <c r="F5" s="2">
        <f t="shared" si="1"/>
        <v>0</v>
      </c>
      <c r="G5" s="2">
        <v>1.0</v>
      </c>
      <c r="H5" s="2">
        <v>2.0</v>
      </c>
      <c r="I5" s="2">
        <v>4.0</v>
      </c>
      <c r="J5" s="2">
        <f> J4 +4</f>
        <v>8</v>
      </c>
    </row>
    <row r="6" ht="16.5" customHeight="1">
      <c r="A6" s="1">
        <v>5.0</v>
      </c>
      <c r="B6" s="1" t="s">
        <v>10</v>
      </c>
      <c r="C6" s="1" t="s">
        <v>13</v>
      </c>
      <c r="F6" s="2">
        <f t="shared" si="1"/>
        <v>1</v>
      </c>
      <c r="G6" s="2">
        <v>2.0</v>
      </c>
      <c r="H6" s="2">
        <v>4.0</v>
      </c>
      <c r="I6" s="2">
        <f t="shared" ref="I6:J6" si="2"> I5 +4</f>
        <v>8</v>
      </c>
      <c r="J6" s="2">
        <f t="shared" si="2"/>
        <v>12</v>
      </c>
    </row>
    <row r="7" ht="16.5" customHeight="1">
      <c r="A7" s="1">
        <v>6.0</v>
      </c>
      <c r="B7" s="1" t="s">
        <v>10</v>
      </c>
      <c r="C7" s="1" t="s">
        <v>13</v>
      </c>
      <c r="F7" s="2">
        <f t="shared" si="1"/>
        <v>2</v>
      </c>
      <c r="G7" s="2">
        <v>4.0</v>
      </c>
      <c r="H7" s="2">
        <f t="shared" ref="H7:J7" si="3"> H6 +4</f>
        <v>8</v>
      </c>
      <c r="I7" s="2">
        <f t="shared" si="3"/>
        <v>12</v>
      </c>
      <c r="J7" s="2">
        <f t="shared" si="3"/>
        <v>16</v>
      </c>
    </row>
    <row r="8" ht="16.5" customHeight="1">
      <c r="A8" s="1">
        <v>7.0</v>
      </c>
      <c r="B8" s="1" t="s">
        <v>13</v>
      </c>
      <c r="C8" s="1" t="s">
        <v>26</v>
      </c>
      <c r="F8" s="2">
        <f t="shared" si="1"/>
        <v>3</v>
      </c>
      <c r="G8" s="2">
        <f t="shared" ref="G8:J8" si="4"> G7 +4</f>
        <v>8</v>
      </c>
      <c r="H8" s="2">
        <f t="shared" si="4"/>
        <v>12</v>
      </c>
      <c r="I8" s="2">
        <f t="shared" si="4"/>
        <v>16</v>
      </c>
      <c r="J8" s="2">
        <f t="shared" si="4"/>
        <v>20</v>
      </c>
    </row>
    <row r="9" ht="16.5" customHeight="1">
      <c r="A9" s="1">
        <v>8.0</v>
      </c>
      <c r="B9" s="1" t="s">
        <v>13</v>
      </c>
      <c r="C9" s="1" t="s">
        <v>26</v>
      </c>
      <c r="F9" s="2">
        <f t="shared" si="1"/>
        <v>4</v>
      </c>
      <c r="G9" s="2">
        <f t="shared" ref="G9:J9" si="5"> G8 +4</f>
        <v>12</v>
      </c>
      <c r="H9" s="2">
        <f t="shared" si="5"/>
        <v>16</v>
      </c>
      <c r="I9" s="2">
        <f t="shared" si="5"/>
        <v>20</v>
      </c>
      <c r="J9" s="2">
        <f t="shared" si="5"/>
        <v>24</v>
      </c>
    </row>
    <row r="10" ht="16.5" customHeight="1">
      <c r="A10" s="1">
        <v>9.0</v>
      </c>
      <c r="B10" s="1" t="s">
        <v>26</v>
      </c>
      <c r="C10" s="1" t="s">
        <v>36</v>
      </c>
      <c r="F10" s="2">
        <f t="shared" si="1"/>
        <v>5</v>
      </c>
      <c r="G10" s="2">
        <f t="shared" ref="G10:J10" si="6"> G9 +4</f>
        <v>16</v>
      </c>
      <c r="H10" s="2">
        <f t="shared" si="6"/>
        <v>20</v>
      </c>
      <c r="I10" s="2">
        <f t="shared" si="6"/>
        <v>24</v>
      </c>
      <c r="J10" s="2">
        <f t="shared" si="6"/>
        <v>28</v>
      </c>
    </row>
    <row r="11" ht="16.5" customHeight="1">
      <c r="A11" s="1">
        <v>10.0</v>
      </c>
      <c r="B11" s="1" t="s">
        <v>26</v>
      </c>
      <c r="C11" s="1" t="s">
        <v>38</v>
      </c>
      <c r="F11" s="2">
        <f t="shared" si="1"/>
        <v>6</v>
      </c>
      <c r="G11" s="2">
        <f t="shared" ref="G11:J11" si="7"> G10 +4</f>
        <v>20</v>
      </c>
      <c r="H11" s="2">
        <f t="shared" si="7"/>
        <v>24</v>
      </c>
      <c r="I11" s="2">
        <f t="shared" si="7"/>
        <v>28</v>
      </c>
      <c r="J11" s="2">
        <f t="shared" si="7"/>
        <v>32</v>
      </c>
    </row>
    <row r="12" ht="16.5" customHeight="1">
      <c r="A12" s="1">
        <v>11.0</v>
      </c>
      <c r="B12" s="1" t="s">
        <v>36</v>
      </c>
      <c r="C12" s="1" t="s">
        <v>41</v>
      </c>
      <c r="F12" s="2">
        <f t="shared" si="1"/>
        <v>7</v>
      </c>
      <c r="G12" s="2">
        <f t="shared" ref="G12:J12" si="8"> G11 +4</f>
        <v>24</v>
      </c>
      <c r="H12" s="2">
        <f t="shared" si="8"/>
        <v>28</v>
      </c>
      <c r="I12" s="2">
        <f t="shared" si="8"/>
        <v>32</v>
      </c>
      <c r="J12" s="2">
        <f t="shared" si="8"/>
        <v>36</v>
      </c>
    </row>
    <row r="13" ht="16.5" customHeight="1">
      <c r="A13" s="1">
        <v>12.0</v>
      </c>
      <c r="B13" s="1" t="s">
        <v>36</v>
      </c>
      <c r="C13" s="1" t="s">
        <v>45</v>
      </c>
      <c r="F13" s="2">
        <f t="shared" si="1"/>
        <v>8</v>
      </c>
      <c r="G13" s="2">
        <f t="shared" ref="G13:J13" si="9"> G12 +4</f>
        <v>28</v>
      </c>
      <c r="H13" s="2">
        <f t="shared" si="9"/>
        <v>32</v>
      </c>
      <c r="I13" s="2">
        <f t="shared" si="9"/>
        <v>36</v>
      </c>
      <c r="J13" s="2">
        <f t="shared" si="9"/>
        <v>40</v>
      </c>
    </row>
    <row r="14" ht="16.5" customHeight="1">
      <c r="A14" s="1">
        <v>13.0</v>
      </c>
      <c r="B14" s="1" t="s">
        <v>38</v>
      </c>
      <c r="C14" s="1" t="s">
        <v>50</v>
      </c>
      <c r="F14" s="2">
        <f t="shared" si="1"/>
        <v>9</v>
      </c>
      <c r="G14" s="2">
        <f t="shared" ref="G14:J14" si="10"> G13 +4</f>
        <v>32</v>
      </c>
      <c r="H14" s="2">
        <f t="shared" si="10"/>
        <v>36</v>
      </c>
      <c r="I14" s="2">
        <f t="shared" si="10"/>
        <v>40</v>
      </c>
      <c r="J14" s="2">
        <f t="shared" si="10"/>
        <v>44</v>
      </c>
    </row>
    <row r="15" ht="16.5" customHeight="1">
      <c r="A15" s="1">
        <v>14.0</v>
      </c>
      <c r="B15" s="1" t="s">
        <v>38</v>
      </c>
      <c r="C15" s="1" t="s">
        <v>52</v>
      </c>
      <c r="F15" s="2">
        <f t="shared" si="1"/>
        <v>10</v>
      </c>
      <c r="G15" s="2">
        <f t="shared" ref="G15:J15" si="11"> G14 +4</f>
        <v>36</v>
      </c>
      <c r="H15" s="2">
        <f t="shared" si="11"/>
        <v>40</v>
      </c>
      <c r="I15" s="2">
        <f t="shared" si="11"/>
        <v>44</v>
      </c>
      <c r="J15" s="2">
        <f t="shared" si="11"/>
        <v>48</v>
      </c>
    </row>
    <row r="16" ht="16.5" customHeight="1">
      <c r="A16" s="1">
        <v>15.0</v>
      </c>
      <c r="B16" s="20" t="s">
        <v>41</v>
      </c>
      <c r="C16" s="1" t="s">
        <v>55</v>
      </c>
      <c r="F16" s="2">
        <f t="shared" si="1"/>
        <v>11</v>
      </c>
      <c r="G16" s="2">
        <f t="shared" ref="G16:J16" si="12"> G15 +4</f>
        <v>40</v>
      </c>
      <c r="H16" s="2">
        <f t="shared" si="12"/>
        <v>44</v>
      </c>
      <c r="I16" s="2">
        <f t="shared" si="12"/>
        <v>48</v>
      </c>
      <c r="J16" s="2">
        <f t="shared" si="12"/>
        <v>52</v>
      </c>
    </row>
    <row r="17" ht="16.5" customHeight="1">
      <c r="A17" s="1">
        <v>16.0</v>
      </c>
      <c r="B17" s="1" t="s">
        <v>41</v>
      </c>
      <c r="C17" s="1" t="s">
        <v>57</v>
      </c>
      <c r="F17" s="2">
        <f t="shared" si="1"/>
        <v>12</v>
      </c>
      <c r="G17" s="2">
        <f t="shared" ref="G17:J17" si="13"> G16 +4</f>
        <v>44</v>
      </c>
      <c r="H17" s="2">
        <f t="shared" si="13"/>
        <v>48</v>
      </c>
      <c r="I17" s="2">
        <f t="shared" si="13"/>
        <v>52</v>
      </c>
      <c r="J17" s="2">
        <f t="shared" si="13"/>
        <v>56</v>
      </c>
    </row>
    <row r="18" ht="16.5" customHeight="1">
      <c r="A18" s="1">
        <v>17.0</v>
      </c>
      <c r="B18" s="1" t="s">
        <v>45</v>
      </c>
      <c r="C18" s="1" t="s">
        <v>61</v>
      </c>
      <c r="F18" s="2">
        <f t="shared" si="1"/>
        <v>13</v>
      </c>
      <c r="G18" s="2">
        <f t="shared" ref="G18:J18" si="14"> G17 +4</f>
        <v>48</v>
      </c>
      <c r="H18" s="2">
        <f t="shared" si="14"/>
        <v>52</v>
      </c>
      <c r="I18" s="2">
        <f t="shared" si="14"/>
        <v>56</v>
      </c>
      <c r="J18" s="2">
        <f t="shared" si="14"/>
        <v>60</v>
      </c>
    </row>
    <row r="19" ht="16.5" customHeight="1">
      <c r="A19" s="1">
        <v>18.0</v>
      </c>
      <c r="B19" s="1" t="s">
        <v>45</v>
      </c>
      <c r="C19" s="1" t="s">
        <v>62</v>
      </c>
      <c r="F19" s="2">
        <f t="shared" si="1"/>
        <v>14</v>
      </c>
      <c r="G19" s="2">
        <f t="shared" ref="G19:J19" si="15"> G18 +4</f>
        <v>52</v>
      </c>
      <c r="H19" s="2">
        <f t="shared" si="15"/>
        <v>56</v>
      </c>
      <c r="I19" s="2">
        <f t="shared" si="15"/>
        <v>60</v>
      </c>
      <c r="J19" s="2">
        <f t="shared" si="15"/>
        <v>64</v>
      </c>
    </row>
    <row r="20" ht="16.5" customHeight="1">
      <c r="A20" s="1">
        <v>19.0</v>
      </c>
      <c r="B20" s="1" t="s">
        <v>50</v>
      </c>
      <c r="C20" s="1" t="s">
        <v>67</v>
      </c>
      <c r="F20" s="2">
        <f t="shared" si="1"/>
        <v>15</v>
      </c>
      <c r="G20" s="2">
        <f t="shared" ref="G20:J20" si="16"> G19 +4</f>
        <v>56</v>
      </c>
      <c r="H20" s="2">
        <f t="shared" si="16"/>
        <v>60</v>
      </c>
      <c r="I20" s="2">
        <f t="shared" si="16"/>
        <v>64</v>
      </c>
      <c r="J20" s="2">
        <f t="shared" si="16"/>
        <v>68</v>
      </c>
    </row>
    <row r="21" ht="16.5" customHeight="1">
      <c r="A21" s="1">
        <v>20.0</v>
      </c>
      <c r="B21" s="1" t="s">
        <v>50</v>
      </c>
      <c r="C21" s="1" t="s">
        <v>69</v>
      </c>
      <c r="F21" s="2">
        <f t="shared" si="1"/>
        <v>16</v>
      </c>
      <c r="G21" s="2">
        <f t="shared" ref="G21:J21" si="17"> G20 +4</f>
        <v>60</v>
      </c>
      <c r="H21" s="2">
        <f t="shared" si="17"/>
        <v>64</v>
      </c>
      <c r="I21" s="2">
        <f t="shared" si="17"/>
        <v>68</v>
      </c>
      <c r="J21" s="2">
        <f t="shared" si="17"/>
        <v>72</v>
      </c>
    </row>
    <row r="22" ht="16.5" customHeight="1">
      <c r="A22" s="1">
        <v>21.0</v>
      </c>
      <c r="B22" s="1" t="s">
        <v>52</v>
      </c>
      <c r="C22" s="1" t="s">
        <v>71</v>
      </c>
      <c r="F22" s="2">
        <f t="shared" si="1"/>
        <v>17</v>
      </c>
      <c r="G22" s="2">
        <f t="shared" ref="G22:J22" si="18"> G21 +4</f>
        <v>64</v>
      </c>
      <c r="H22" s="2">
        <f t="shared" si="18"/>
        <v>68</v>
      </c>
      <c r="I22" s="2">
        <f t="shared" si="18"/>
        <v>72</v>
      </c>
      <c r="J22" s="2">
        <f t="shared" si="18"/>
        <v>76</v>
      </c>
    </row>
    <row r="23" ht="16.5" customHeight="1">
      <c r="A23" s="1">
        <v>22.0</v>
      </c>
      <c r="B23" s="1" t="s">
        <v>52</v>
      </c>
      <c r="C23" s="1" t="s">
        <v>76</v>
      </c>
      <c r="F23" s="2">
        <f t="shared" si="1"/>
        <v>18</v>
      </c>
      <c r="G23" s="2">
        <f t="shared" ref="G23:J23" si="19"> G22 +4</f>
        <v>68</v>
      </c>
      <c r="H23" s="2">
        <f t="shared" si="19"/>
        <v>72</v>
      </c>
      <c r="I23" s="2">
        <f t="shared" si="19"/>
        <v>76</v>
      </c>
      <c r="J23" s="2">
        <f t="shared" si="19"/>
        <v>80</v>
      </c>
    </row>
    <row r="24" ht="16.5" customHeight="1">
      <c r="A24" s="1">
        <v>23.0</v>
      </c>
      <c r="B24" s="1" t="s">
        <v>55</v>
      </c>
      <c r="C24" s="1" t="s">
        <v>79</v>
      </c>
      <c r="F24" s="2">
        <f t="shared" si="1"/>
        <v>19</v>
      </c>
      <c r="G24" s="2">
        <f t="shared" ref="G24:J24" si="20"> G23 +4</f>
        <v>72</v>
      </c>
      <c r="H24" s="2">
        <f t="shared" si="20"/>
        <v>76</v>
      </c>
      <c r="I24" s="2">
        <f t="shared" si="20"/>
        <v>80</v>
      </c>
      <c r="J24" s="2">
        <f t="shared" si="20"/>
        <v>84</v>
      </c>
    </row>
    <row r="25" ht="16.5" customHeight="1">
      <c r="A25" s="1">
        <v>24.0</v>
      </c>
      <c r="B25" s="1" t="s">
        <v>55</v>
      </c>
      <c r="C25" s="1" t="s">
        <v>82</v>
      </c>
      <c r="F25" s="2">
        <f t="shared" si="1"/>
        <v>20</v>
      </c>
      <c r="G25" s="2">
        <f t="shared" ref="G25:J25" si="21"> G24 +4</f>
        <v>76</v>
      </c>
      <c r="H25" s="2">
        <f t="shared" si="21"/>
        <v>80</v>
      </c>
      <c r="I25" s="2">
        <f t="shared" si="21"/>
        <v>84</v>
      </c>
      <c r="J25" s="2">
        <f t="shared" si="21"/>
        <v>88</v>
      </c>
    </row>
    <row r="26" ht="16.5" customHeight="1">
      <c r="A26" s="1">
        <v>25.0</v>
      </c>
      <c r="B26" s="1" t="s">
        <v>57</v>
      </c>
      <c r="C26" s="1" t="s">
        <v>86</v>
      </c>
      <c r="F26" s="2">
        <f t="shared" si="1"/>
        <v>21</v>
      </c>
      <c r="G26" s="2">
        <f t="shared" ref="G26:J26" si="22"> G25 +4</f>
        <v>80</v>
      </c>
      <c r="H26" s="2">
        <f t="shared" si="22"/>
        <v>84</v>
      </c>
      <c r="I26" s="2">
        <f t="shared" si="22"/>
        <v>88</v>
      </c>
      <c r="J26" s="2">
        <f t="shared" si="22"/>
        <v>92</v>
      </c>
    </row>
    <row r="27" ht="16.5" customHeight="1">
      <c r="A27" s="1">
        <v>26.0</v>
      </c>
      <c r="B27" s="1" t="s">
        <v>57</v>
      </c>
      <c r="C27" s="1" t="s">
        <v>87</v>
      </c>
      <c r="F27" s="2">
        <f t="shared" si="1"/>
        <v>22</v>
      </c>
      <c r="G27" s="2">
        <f t="shared" ref="G27:J27" si="23"> G26 +4</f>
        <v>84</v>
      </c>
      <c r="H27" s="2">
        <f t="shared" si="23"/>
        <v>88</v>
      </c>
      <c r="I27" s="2">
        <f t="shared" si="23"/>
        <v>92</v>
      </c>
      <c r="J27" s="2">
        <f t="shared" si="23"/>
        <v>96</v>
      </c>
    </row>
    <row r="28" ht="16.5" customHeight="1">
      <c r="A28" s="1">
        <v>27.0</v>
      </c>
      <c r="B28" s="1" t="s">
        <v>61</v>
      </c>
      <c r="C28" s="1" t="s">
        <v>88</v>
      </c>
      <c r="F28" s="2">
        <f t="shared" si="1"/>
        <v>23</v>
      </c>
      <c r="G28" s="2">
        <f t="shared" ref="G28:J28" si="24"> G27 +4</f>
        <v>88</v>
      </c>
      <c r="H28" s="2">
        <f t="shared" si="24"/>
        <v>92</v>
      </c>
      <c r="I28" s="2">
        <f t="shared" si="24"/>
        <v>96</v>
      </c>
      <c r="J28" s="2">
        <f t="shared" si="24"/>
        <v>100</v>
      </c>
    </row>
    <row r="29" ht="16.5" customHeight="1">
      <c r="A29" s="1">
        <v>28.0</v>
      </c>
      <c r="B29" s="1" t="s">
        <v>61</v>
      </c>
      <c r="C29" s="1" t="s">
        <v>88</v>
      </c>
      <c r="F29" s="2">
        <f t="shared" si="1"/>
        <v>24</v>
      </c>
      <c r="G29" s="2">
        <f t="shared" ref="G29:J29" si="25"> G28 +4</f>
        <v>92</v>
      </c>
      <c r="H29" s="2">
        <f t="shared" si="25"/>
        <v>96</v>
      </c>
      <c r="I29" s="2">
        <f t="shared" si="25"/>
        <v>100</v>
      </c>
      <c r="J29" s="2">
        <f t="shared" si="25"/>
        <v>104</v>
      </c>
    </row>
    <row r="30" ht="16.5" customHeight="1">
      <c r="A30" s="1">
        <v>29.0</v>
      </c>
      <c r="B30" s="1" t="s">
        <v>62</v>
      </c>
      <c r="C30" s="1" t="s">
        <v>92</v>
      </c>
      <c r="F30" s="2">
        <f t="shared" si="1"/>
        <v>25</v>
      </c>
      <c r="G30" s="2">
        <f t="shared" ref="G30:J30" si="26"> G29 +4</f>
        <v>96</v>
      </c>
      <c r="H30" s="2">
        <f t="shared" si="26"/>
        <v>100</v>
      </c>
      <c r="I30" s="2">
        <f t="shared" si="26"/>
        <v>104</v>
      </c>
      <c r="J30" s="2">
        <f t="shared" si="26"/>
        <v>108</v>
      </c>
    </row>
    <row r="31" ht="16.5" customHeight="1">
      <c r="A31" s="1">
        <v>30.0</v>
      </c>
      <c r="B31" s="1" t="s">
        <v>62</v>
      </c>
      <c r="C31" s="1" t="s">
        <v>92</v>
      </c>
      <c r="F31" s="2">
        <f t="shared" si="1"/>
        <v>26</v>
      </c>
      <c r="G31" s="2">
        <f t="shared" ref="G31:J31" si="27"> G30 +4</f>
        <v>100</v>
      </c>
      <c r="H31" s="2">
        <f t="shared" si="27"/>
        <v>104</v>
      </c>
      <c r="I31" s="2">
        <f t="shared" si="27"/>
        <v>108</v>
      </c>
      <c r="J31" s="2">
        <f t="shared" si="27"/>
        <v>112</v>
      </c>
    </row>
    <row r="32" ht="16.5" customHeight="1">
      <c r="A32" s="1">
        <v>31.0</v>
      </c>
      <c r="B32" s="1" t="s">
        <v>67</v>
      </c>
      <c r="C32" s="1" t="s">
        <v>94</v>
      </c>
      <c r="F32" s="2">
        <f t="shared" si="1"/>
        <v>27</v>
      </c>
      <c r="G32" s="2">
        <f t="shared" ref="G32:J32" si="28"> G31 +4</f>
        <v>104</v>
      </c>
      <c r="H32" s="2">
        <f t="shared" si="28"/>
        <v>108</v>
      </c>
      <c r="I32" s="2">
        <f t="shared" si="28"/>
        <v>112</v>
      </c>
      <c r="J32" s="2">
        <f t="shared" si="28"/>
        <v>116</v>
      </c>
    </row>
    <row r="33" ht="16.5" customHeight="1">
      <c r="A33" s="1">
        <v>32.0</v>
      </c>
      <c r="B33" s="1" t="s">
        <v>67</v>
      </c>
      <c r="C33" s="1" t="s">
        <v>94</v>
      </c>
      <c r="F33" s="2">
        <f t="shared" si="1"/>
        <v>28</v>
      </c>
      <c r="G33" s="2">
        <f t="shared" ref="G33:J33" si="29"> G32 +4</f>
        <v>108</v>
      </c>
      <c r="H33" s="2">
        <f t="shared" si="29"/>
        <v>112</v>
      </c>
      <c r="I33" s="2">
        <f t="shared" si="29"/>
        <v>116</v>
      </c>
      <c r="J33" s="2">
        <f t="shared" si="29"/>
        <v>120</v>
      </c>
    </row>
    <row r="34" ht="16.5" customHeight="1">
      <c r="A34" s="1">
        <v>33.0</v>
      </c>
      <c r="B34" s="1" t="s">
        <v>69</v>
      </c>
      <c r="C34" s="1" t="s">
        <v>96</v>
      </c>
      <c r="F34" s="2">
        <f t="shared" si="1"/>
        <v>29</v>
      </c>
      <c r="G34" s="2">
        <f t="shared" ref="G34:J34" si="30"> G33 +4</f>
        <v>112</v>
      </c>
      <c r="H34" s="2">
        <f t="shared" si="30"/>
        <v>116</v>
      </c>
      <c r="I34" s="2">
        <f t="shared" si="30"/>
        <v>120</v>
      </c>
      <c r="J34" s="2">
        <f t="shared" si="30"/>
        <v>124</v>
      </c>
    </row>
    <row r="35" ht="16.5" customHeight="1">
      <c r="A35" s="1">
        <v>34.0</v>
      </c>
      <c r="B35" s="1" t="s">
        <v>69</v>
      </c>
      <c r="C35" s="1" t="s">
        <v>96</v>
      </c>
      <c r="F35" s="2">
        <f t="shared" si="1"/>
        <v>30</v>
      </c>
      <c r="G35" s="2">
        <f t="shared" ref="G35:J35" si="31"> G34 +4</f>
        <v>116</v>
      </c>
      <c r="H35" s="2">
        <f t="shared" si="31"/>
        <v>120</v>
      </c>
      <c r="I35" s="2">
        <f t="shared" si="31"/>
        <v>124</v>
      </c>
      <c r="J35" s="2">
        <f t="shared" si="31"/>
        <v>128</v>
      </c>
    </row>
    <row r="36" ht="16.5" customHeight="1">
      <c r="A36" s="1">
        <v>35.0</v>
      </c>
      <c r="B36" s="1" t="s">
        <v>71</v>
      </c>
      <c r="C36" s="1" t="s">
        <v>97</v>
      </c>
      <c r="F36" s="2">
        <f t="shared" si="1"/>
        <v>31</v>
      </c>
      <c r="G36" s="2">
        <f t="shared" ref="G36:J36" si="32"> G35 +4</f>
        <v>120</v>
      </c>
      <c r="H36" s="2">
        <f t="shared" si="32"/>
        <v>124</v>
      </c>
      <c r="I36" s="2">
        <f t="shared" si="32"/>
        <v>128</v>
      </c>
      <c r="J36" s="2">
        <f t="shared" si="32"/>
        <v>132</v>
      </c>
    </row>
    <row r="37" ht="16.5" customHeight="1">
      <c r="A37" s="1">
        <v>36.0</v>
      </c>
      <c r="B37" s="1" t="s">
        <v>71</v>
      </c>
      <c r="C37" s="1" t="s">
        <v>97</v>
      </c>
      <c r="F37" s="2">
        <f t="shared" si="1"/>
        <v>32</v>
      </c>
      <c r="G37" s="2">
        <f t="shared" ref="G37:J37" si="33"> G36 +4</f>
        <v>124</v>
      </c>
      <c r="H37" s="2">
        <f t="shared" si="33"/>
        <v>128</v>
      </c>
      <c r="I37" s="2">
        <f t="shared" si="33"/>
        <v>132</v>
      </c>
      <c r="J37" s="2">
        <f t="shared" si="33"/>
        <v>136</v>
      </c>
    </row>
    <row r="38" ht="16.5" customHeight="1">
      <c r="A38" s="1">
        <v>37.0</v>
      </c>
      <c r="B38" s="1" t="s">
        <v>76</v>
      </c>
      <c r="C38" s="1" t="s">
        <v>98</v>
      </c>
      <c r="F38" s="2">
        <f t="shared" si="1"/>
        <v>33</v>
      </c>
      <c r="G38" s="2">
        <f t="shared" ref="G38:J38" si="34"> G37 +4</f>
        <v>128</v>
      </c>
      <c r="H38" s="2">
        <f t="shared" si="34"/>
        <v>132</v>
      </c>
      <c r="I38" s="2">
        <f t="shared" si="34"/>
        <v>136</v>
      </c>
      <c r="J38" s="2">
        <f t="shared" si="34"/>
        <v>140</v>
      </c>
    </row>
    <row r="39" ht="16.5" customHeight="1">
      <c r="A39" s="1">
        <v>38.0</v>
      </c>
      <c r="B39" s="1" t="s">
        <v>76</v>
      </c>
      <c r="C39" s="1" t="s">
        <v>98</v>
      </c>
      <c r="F39" s="2">
        <f t="shared" si="1"/>
        <v>34</v>
      </c>
      <c r="G39" s="2">
        <f t="shared" ref="G39:J39" si="35"> G38 +4</f>
        <v>132</v>
      </c>
      <c r="H39" s="2">
        <f t="shared" si="35"/>
        <v>136</v>
      </c>
      <c r="I39" s="2">
        <f t="shared" si="35"/>
        <v>140</v>
      </c>
      <c r="J39" s="2">
        <f t="shared" si="35"/>
        <v>144</v>
      </c>
    </row>
    <row r="40" ht="16.5" customHeight="1">
      <c r="A40" s="1">
        <v>39.0</v>
      </c>
      <c r="B40" s="1" t="s">
        <v>79</v>
      </c>
      <c r="C40" s="1" t="s">
        <v>99</v>
      </c>
      <c r="F40" s="2">
        <f t="shared" si="1"/>
        <v>35</v>
      </c>
      <c r="G40" s="2">
        <f t="shared" ref="G40:J40" si="36"> G39 +4</f>
        <v>136</v>
      </c>
      <c r="H40" s="2">
        <f t="shared" si="36"/>
        <v>140</v>
      </c>
      <c r="I40" s="2">
        <f t="shared" si="36"/>
        <v>144</v>
      </c>
      <c r="J40" s="2">
        <f t="shared" si="36"/>
        <v>148</v>
      </c>
    </row>
    <row r="41" ht="16.5" customHeight="1">
      <c r="A41" s="1">
        <v>40.0</v>
      </c>
      <c r="B41" s="1" t="s">
        <v>79</v>
      </c>
      <c r="C41" s="1" t="s">
        <v>99</v>
      </c>
      <c r="F41" s="2">
        <f t="shared" si="1"/>
        <v>36</v>
      </c>
      <c r="G41" s="2">
        <f t="shared" ref="G41:J41" si="37"> G40 +4</f>
        <v>140</v>
      </c>
      <c r="H41" s="2">
        <f t="shared" si="37"/>
        <v>144</v>
      </c>
      <c r="I41" s="2">
        <f t="shared" si="37"/>
        <v>148</v>
      </c>
      <c r="J41" s="2">
        <f t="shared" si="37"/>
        <v>152</v>
      </c>
    </row>
    <row r="42" ht="16.5" customHeight="1">
      <c r="A42" s="1">
        <v>41.0</v>
      </c>
      <c r="B42" s="1" t="s">
        <v>79</v>
      </c>
      <c r="C42" s="1" t="s">
        <v>99</v>
      </c>
      <c r="F42" s="2">
        <f t="shared" si="1"/>
        <v>37</v>
      </c>
      <c r="G42" s="2">
        <f t="shared" ref="G42:J42" si="38"> G41 +4</f>
        <v>144</v>
      </c>
      <c r="H42" s="2">
        <f t="shared" si="38"/>
        <v>148</v>
      </c>
      <c r="I42" s="2">
        <f t="shared" si="38"/>
        <v>152</v>
      </c>
      <c r="J42" s="2">
        <f t="shared" si="38"/>
        <v>156</v>
      </c>
    </row>
    <row r="43" ht="16.5" customHeight="1">
      <c r="A43" s="1">
        <v>42.0</v>
      </c>
      <c r="B43" s="1" t="s">
        <v>79</v>
      </c>
      <c r="C43" s="1" t="s">
        <v>99</v>
      </c>
      <c r="F43" s="2">
        <f t="shared" si="1"/>
        <v>38</v>
      </c>
      <c r="G43" s="2">
        <f t="shared" ref="G43:J43" si="39"> G42 +4</f>
        <v>148</v>
      </c>
      <c r="H43" s="2">
        <f t="shared" si="39"/>
        <v>152</v>
      </c>
      <c r="I43" s="2">
        <f t="shared" si="39"/>
        <v>156</v>
      </c>
      <c r="J43" s="2">
        <f t="shared" si="39"/>
        <v>160</v>
      </c>
    </row>
    <row r="44" ht="16.5" customHeight="1">
      <c r="A44" s="1">
        <v>43.0</v>
      </c>
      <c r="B44" s="1" t="s">
        <v>79</v>
      </c>
      <c r="C44" s="1" t="s">
        <v>99</v>
      </c>
      <c r="F44" s="2">
        <f t="shared" si="1"/>
        <v>39</v>
      </c>
      <c r="G44" s="2">
        <f t="shared" ref="G44:J44" si="40"> G43 +4</f>
        <v>152</v>
      </c>
      <c r="H44" s="2">
        <f t="shared" si="40"/>
        <v>156</v>
      </c>
      <c r="I44" s="2">
        <f t="shared" si="40"/>
        <v>160</v>
      </c>
      <c r="J44" s="2">
        <f t="shared" si="40"/>
        <v>164</v>
      </c>
    </row>
    <row r="45" ht="16.5" customHeight="1">
      <c r="A45" s="1">
        <v>44.0</v>
      </c>
      <c r="B45" s="1" t="s">
        <v>79</v>
      </c>
      <c r="C45" s="1" t="s">
        <v>99</v>
      </c>
      <c r="F45" s="2">
        <f t="shared" si="1"/>
        <v>40</v>
      </c>
      <c r="G45" s="2">
        <f t="shared" ref="G45:J45" si="41"> G44 +4</f>
        <v>156</v>
      </c>
      <c r="H45" s="2">
        <f t="shared" si="41"/>
        <v>160</v>
      </c>
      <c r="I45" s="2">
        <f t="shared" si="41"/>
        <v>164</v>
      </c>
      <c r="J45" s="2">
        <f t="shared" si="41"/>
        <v>168</v>
      </c>
    </row>
    <row r="46" ht="16.5" customHeight="1">
      <c r="A46" s="1">
        <v>45.0</v>
      </c>
      <c r="B46" s="1" t="s">
        <v>87</v>
      </c>
      <c r="C46" s="1" t="s">
        <v>106</v>
      </c>
      <c r="F46" s="2">
        <f t="shared" si="1"/>
        <v>41</v>
      </c>
      <c r="G46" s="2">
        <f t="shared" ref="G46:J46" si="42"> G45 +4</f>
        <v>160</v>
      </c>
      <c r="H46" s="2">
        <f t="shared" si="42"/>
        <v>164</v>
      </c>
      <c r="I46" s="2">
        <f t="shared" si="42"/>
        <v>168</v>
      </c>
      <c r="J46" s="2">
        <f t="shared" si="42"/>
        <v>172</v>
      </c>
    </row>
    <row r="47" ht="16.5" customHeight="1">
      <c r="A47" s="1">
        <v>46.0</v>
      </c>
      <c r="B47" s="1" t="s">
        <v>87</v>
      </c>
      <c r="C47" s="1" t="s">
        <v>106</v>
      </c>
      <c r="F47" s="2">
        <f t="shared" si="1"/>
        <v>42</v>
      </c>
      <c r="G47" s="2">
        <f t="shared" ref="G47:J47" si="43"> G46 +4</f>
        <v>164</v>
      </c>
      <c r="H47" s="2">
        <f t="shared" si="43"/>
        <v>168</v>
      </c>
      <c r="I47" s="2">
        <f t="shared" si="43"/>
        <v>172</v>
      </c>
      <c r="J47" s="2">
        <f t="shared" si="43"/>
        <v>176</v>
      </c>
    </row>
    <row r="48" ht="16.5" customHeight="1">
      <c r="A48" s="1">
        <v>47.0</v>
      </c>
      <c r="B48" s="1" t="s">
        <v>87</v>
      </c>
      <c r="C48" s="1" t="s">
        <v>106</v>
      </c>
      <c r="F48" s="2">
        <f t="shared" si="1"/>
        <v>43</v>
      </c>
      <c r="G48" s="2">
        <f t="shared" ref="G48:J48" si="44"> G47 +4</f>
        <v>168</v>
      </c>
      <c r="H48" s="2">
        <f t="shared" si="44"/>
        <v>172</v>
      </c>
      <c r="I48" s="2">
        <f t="shared" si="44"/>
        <v>176</v>
      </c>
      <c r="J48" s="2">
        <f t="shared" si="44"/>
        <v>180</v>
      </c>
    </row>
    <row r="49" ht="16.5" customHeight="1">
      <c r="A49" s="1">
        <v>48.0</v>
      </c>
      <c r="B49" s="1" t="s">
        <v>87</v>
      </c>
      <c r="C49" s="1" t="s">
        <v>106</v>
      </c>
      <c r="F49" s="2">
        <f t="shared" si="1"/>
        <v>44</v>
      </c>
      <c r="G49" s="2">
        <f t="shared" ref="G49:J49" si="45"> G48 +4</f>
        <v>172</v>
      </c>
      <c r="H49" s="2">
        <f t="shared" si="45"/>
        <v>176</v>
      </c>
      <c r="I49" s="2">
        <f t="shared" si="45"/>
        <v>180</v>
      </c>
      <c r="J49" s="2">
        <f t="shared" si="45"/>
        <v>184</v>
      </c>
    </row>
    <row r="50" ht="16.5" customHeight="1">
      <c r="A50" s="1">
        <v>49.0</v>
      </c>
      <c r="B50" s="1" t="s">
        <v>87</v>
      </c>
      <c r="C50" s="1" t="s">
        <v>106</v>
      </c>
      <c r="F50" s="2">
        <f t="shared" si="1"/>
        <v>45</v>
      </c>
      <c r="G50" s="2">
        <f t="shared" ref="G50:J50" si="46"> G49 +4</f>
        <v>176</v>
      </c>
      <c r="H50" s="2">
        <f t="shared" si="46"/>
        <v>180</v>
      </c>
      <c r="I50" s="2">
        <f t="shared" si="46"/>
        <v>184</v>
      </c>
      <c r="J50" s="2">
        <f t="shared" si="46"/>
        <v>188</v>
      </c>
    </row>
    <row r="51" ht="16.5" customHeight="1">
      <c r="A51" s="1">
        <v>50.0</v>
      </c>
      <c r="B51" s="1" t="s">
        <v>92</v>
      </c>
      <c r="C51" s="1" t="s">
        <v>110</v>
      </c>
      <c r="F51" s="2">
        <f t="shared" si="1"/>
        <v>46</v>
      </c>
      <c r="G51" s="2">
        <f t="shared" ref="G51:J51" si="47"> G50 +4</f>
        <v>180</v>
      </c>
      <c r="H51" s="2">
        <f t="shared" si="47"/>
        <v>184</v>
      </c>
      <c r="I51" s="2">
        <f t="shared" si="47"/>
        <v>188</v>
      </c>
      <c r="J51" s="2">
        <f t="shared" si="47"/>
        <v>192</v>
      </c>
    </row>
    <row r="52" ht="16.5" customHeight="1">
      <c r="A52" s="1">
        <v>51.0</v>
      </c>
      <c r="B52" s="1" t="s">
        <v>92</v>
      </c>
      <c r="C52" s="1" t="s">
        <v>110</v>
      </c>
      <c r="F52" s="2">
        <f t="shared" si="1"/>
        <v>47</v>
      </c>
      <c r="G52" s="2">
        <f t="shared" ref="G52:J52" si="48"> G51 +4</f>
        <v>184</v>
      </c>
      <c r="H52" s="2">
        <f t="shared" si="48"/>
        <v>188</v>
      </c>
      <c r="I52" s="2">
        <f t="shared" si="48"/>
        <v>192</v>
      </c>
      <c r="J52" s="2">
        <f t="shared" si="48"/>
        <v>196</v>
      </c>
    </row>
    <row r="53" ht="16.5" customHeight="1">
      <c r="A53" s="1">
        <v>52.0</v>
      </c>
      <c r="B53" s="1" t="s">
        <v>92</v>
      </c>
      <c r="C53" s="1" t="s">
        <v>110</v>
      </c>
      <c r="F53" s="2">
        <f t="shared" si="1"/>
        <v>48</v>
      </c>
      <c r="G53" s="2">
        <f t="shared" ref="G53:J53" si="49"> G52 +4</f>
        <v>188</v>
      </c>
      <c r="H53" s="2">
        <f t="shared" si="49"/>
        <v>192</v>
      </c>
      <c r="I53" s="2">
        <f t="shared" si="49"/>
        <v>196</v>
      </c>
      <c r="J53" s="2">
        <f t="shared" si="49"/>
        <v>200</v>
      </c>
    </row>
    <row r="54" ht="16.5" customHeight="1">
      <c r="A54" s="1">
        <v>53.0</v>
      </c>
      <c r="B54" s="1" t="s">
        <v>92</v>
      </c>
      <c r="C54" s="1" t="s">
        <v>110</v>
      </c>
      <c r="F54" s="2">
        <f t="shared" si="1"/>
        <v>49</v>
      </c>
      <c r="G54" s="2">
        <f t="shared" ref="G54:J54" si="50"> G53 +4</f>
        <v>192</v>
      </c>
      <c r="H54" s="2">
        <f t="shared" si="50"/>
        <v>196</v>
      </c>
      <c r="I54" s="2">
        <f t="shared" si="50"/>
        <v>200</v>
      </c>
      <c r="J54" s="2">
        <f t="shared" si="50"/>
        <v>204</v>
      </c>
    </row>
    <row r="55" ht="16.5" customHeight="1">
      <c r="A55" s="1">
        <v>54.0</v>
      </c>
      <c r="B55" s="1" t="s">
        <v>92</v>
      </c>
      <c r="C55" s="1" t="s">
        <v>110</v>
      </c>
      <c r="F55" s="2">
        <f t="shared" si="1"/>
        <v>50</v>
      </c>
      <c r="G55" s="2">
        <f t="shared" ref="G55:J55" si="51"> G54 +4</f>
        <v>196</v>
      </c>
      <c r="H55" s="2">
        <f t="shared" si="51"/>
        <v>200</v>
      </c>
      <c r="I55" s="2">
        <f t="shared" si="51"/>
        <v>204</v>
      </c>
      <c r="J55" s="2">
        <f t="shared" si="51"/>
        <v>208</v>
      </c>
    </row>
    <row r="56" ht="16.5" customHeight="1">
      <c r="A56" s="1">
        <v>55.0</v>
      </c>
      <c r="B56" s="1" t="s">
        <v>96</v>
      </c>
      <c r="C56" s="1" t="s">
        <v>115</v>
      </c>
      <c r="F56" s="2">
        <f t="shared" si="1"/>
        <v>51</v>
      </c>
      <c r="G56" s="2">
        <f t="shared" ref="G56:J56" si="52"> G55 +4</f>
        <v>200</v>
      </c>
      <c r="H56" s="2">
        <f t="shared" si="52"/>
        <v>204</v>
      </c>
      <c r="I56" s="2">
        <f t="shared" si="52"/>
        <v>208</v>
      </c>
      <c r="J56" s="2">
        <f t="shared" si="52"/>
        <v>212</v>
      </c>
    </row>
    <row r="57" ht="16.5" customHeight="1">
      <c r="A57" s="1">
        <v>56.0</v>
      </c>
      <c r="B57" s="1" t="s">
        <v>96</v>
      </c>
      <c r="C57" s="1" t="s">
        <v>115</v>
      </c>
      <c r="F57" s="2">
        <f t="shared" si="1"/>
        <v>52</v>
      </c>
      <c r="G57" s="2">
        <f t="shared" ref="G57:J57" si="53"> G56 +4</f>
        <v>204</v>
      </c>
      <c r="H57" s="2">
        <f t="shared" si="53"/>
        <v>208</v>
      </c>
      <c r="I57" s="2">
        <f t="shared" si="53"/>
        <v>212</v>
      </c>
      <c r="J57" s="2">
        <f t="shared" si="53"/>
        <v>216</v>
      </c>
    </row>
    <row r="58" ht="16.5" customHeight="1">
      <c r="A58" s="1">
        <v>57.0</v>
      </c>
      <c r="B58" s="1" t="s">
        <v>96</v>
      </c>
      <c r="C58" s="1" t="s">
        <v>115</v>
      </c>
      <c r="F58" s="2">
        <f t="shared" si="1"/>
        <v>53</v>
      </c>
      <c r="G58" s="2">
        <f t="shared" ref="G58:J58" si="54"> G57 +4</f>
        <v>208</v>
      </c>
      <c r="H58" s="2">
        <f t="shared" si="54"/>
        <v>212</v>
      </c>
      <c r="I58" s="2">
        <f t="shared" si="54"/>
        <v>216</v>
      </c>
      <c r="J58" s="2">
        <f t="shared" si="54"/>
        <v>220</v>
      </c>
    </row>
    <row r="59" ht="16.5" customHeight="1">
      <c r="A59" s="1">
        <v>58.0</v>
      </c>
      <c r="B59" s="1" t="s">
        <v>96</v>
      </c>
      <c r="C59" s="1" t="s">
        <v>115</v>
      </c>
      <c r="F59" s="2">
        <f t="shared" si="1"/>
        <v>54</v>
      </c>
      <c r="G59" s="2">
        <f t="shared" ref="G59:J59" si="55"> G58 +4</f>
        <v>212</v>
      </c>
      <c r="H59" s="2">
        <f t="shared" si="55"/>
        <v>216</v>
      </c>
      <c r="I59" s="2">
        <f t="shared" si="55"/>
        <v>220</v>
      </c>
      <c r="J59" s="2">
        <f t="shared" si="55"/>
        <v>224</v>
      </c>
    </row>
    <row r="60" ht="16.5" customHeight="1">
      <c r="A60" s="1">
        <v>59.0</v>
      </c>
      <c r="B60" s="1" t="s">
        <v>96</v>
      </c>
      <c r="C60" s="1" t="s">
        <v>115</v>
      </c>
      <c r="F60" s="2">
        <f t="shared" si="1"/>
        <v>55</v>
      </c>
      <c r="G60" s="2">
        <f t="shared" ref="G60:J60" si="56"> G59 +4</f>
        <v>216</v>
      </c>
      <c r="H60" s="2">
        <f t="shared" si="56"/>
        <v>220</v>
      </c>
      <c r="I60" s="2">
        <f t="shared" si="56"/>
        <v>224</v>
      </c>
      <c r="J60" s="2">
        <f t="shared" si="56"/>
        <v>228</v>
      </c>
    </row>
    <row r="61" ht="16.5" customHeight="1">
      <c r="A61" s="1">
        <v>60.0</v>
      </c>
      <c r="B61" s="1" t="s">
        <v>99</v>
      </c>
      <c r="C61" s="1" t="s">
        <v>117</v>
      </c>
      <c r="F61" s="2">
        <f t="shared" si="1"/>
        <v>56</v>
      </c>
      <c r="G61" s="2">
        <f t="shared" ref="G61:J61" si="57"> G60 +4</f>
        <v>220</v>
      </c>
      <c r="H61" s="2">
        <f t="shared" si="57"/>
        <v>224</v>
      </c>
      <c r="I61" s="2">
        <f t="shared" si="57"/>
        <v>228</v>
      </c>
      <c r="J61" s="2">
        <f t="shared" si="57"/>
        <v>232</v>
      </c>
    </row>
    <row r="62" ht="16.5" customHeight="1">
      <c r="A62" s="1">
        <v>61.0</v>
      </c>
      <c r="B62" s="1" t="s">
        <v>99</v>
      </c>
      <c r="C62" s="1" t="s">
        <v>117</v>
      </c>
      <c r="F62" s="2">
        <f t="shared" si="1"/>
        <v>57</v>
      </c>
      <c r="G62" s="2">
        <f t="shared" ref="G62:J62" si="58"> G61 +4</f>
        <v>224</v>
      </c>
      <c r="H62" s="2">
        <f t="shared" si="58"/>
        <v>228</v>
      </c>
      <c r="I62" s="2">
        <f t="shared" si="58"/>
        <v>232</v>
      </c>
      <c r="J62" s="2">
        <f t="shared" si="58"/>
        <v>236</v>
      </c>
    </row>
    <row r="63" ht="16.5" customHeight="1">
      <c r="A63" s="1">
        <v>62.0</v>
      </c>
      <c r="B63" s="1" t="s">
        <v>99</v>
      </c>
      <c r="C63" s="1" t="s">
        <v>117</v>
      </c>
      <c r="F63" s="2">
        <f t="shared" si="1"/>
        <v>58</v>
      </c>
      <c r="G63" s="2">
        <f t="shared" ref="G63:J63" si="59"> G62 +4</f>
        <v>228</v>
      </c>
      <c r="H63" s="2">
        <f t="shared" si="59"/>
        <v>232</v>
      </c>
      <c r="I63" s="2">
        <f t="shared" si="59"/>
        <v>236</v>
      </c>
      <c r="J63" s="2">
        <f t="shared" si="59"/>
        <v>240</v>
      </c>
    </row>
    <row r="64" ht="16.5" customHeight="1">
      <c r="A64" s="1">
        <v>63.0</v>
      </c>
      <c r="B64" s="1" t="s">
        <v>99</v>
      </c>
      <c r="C64" s="1" t="s">
        <v>117</v>
      </c>
      <c r="F64" s="2">
        <f t="shared" si="1"/>
        <v>59</v>
      </c>
      <c r="G64" s="2">
        <f t="shared" ref="G64:J64" si="60"> G63 +4</f>
        <v>232</v>
      </c>
      <c r="H64" s="2">
        <f t="shared" si="60"/>
        <v>236</v>
      </c>
      <c r="I64" s="2">
        <f t="shared" si="60"/>
        <v>240</v>
      </c>
      <c r="J64" s="2">
        <f t="shared" si="60"/>
        <v>244</v>
      </c>
    </row>
    <row r="65" ht="16.5" customHeight="1">
      <c r="A65" s="1">
        <v>64.0</v>
      </c>
      <c r="B65" s="1" t="s">
        <v>99</v>
      </c>
      <c r="C65" s="1" t="s">
        <v>117</v>
      </c>
      <c r="F65" s="2">
        <f t="shared" si="1"/>
        <v>60</v>
      </c>
      <c r="G65" s="2">
        <f t="shared" ref="G65:J65" si="61"> G64 +4</f>
        <v>236</v>
      </c>
      <c r="H65" s="2">
        <f t="shared" si="61"/>
        <v>240</v>
      </c>
      <c r="I65" s="2">
        <f t="shared" si="61"/>
        <v>244</v>
      </c>
      <c r="J65" s="2">
        <f t="shared" si="61"/>
        <v>248</v>
      </c>
    </row>
    <row r="66" ht="16.5" customHeight="1">
      <c r="A66" s="1">
        <v>65.0</v>
      </c>
      <c r="B66" s="1" t="s">
        <v>106</v>
      </c>
      <c r="C66" s="1" t="s">
        <v>122</v>
      </c>
      <c r="F66" s="2">
        <f t="shared" si="1"/>
        <v>61</v>
      </c>
      <c r="G66" s="2">
        <f t="shared" ref="G66:J66" si="62"> G65 +4</f>
        <v>240</v>
      </c>
      <c r="H66" s="2">
        <f t="shared" si="62"/>
        <v>244</v>
      </c>
      <c r="I66" s="2">
        <f t="shared" si="62"/>
        <v>248</v>
      </c>
      <c r="J66" s="2">
        <f t="shared" si="62"/>
        <v>252</v>
      </c>
    </row>
    <row r="67" ht="16.5" customHeight="1">
      <c r="A67" s="1">
        <v>66.0</v>
      </c>
      <c r="B67" s="1" t="s">
        <v>106</v>
      </c>
      <c r="C67" s="1" t="s">
        <v>122</v>
      </c>
      <c r="F67" s="2">
        <f t="shared" si="1"/>
        <v>62</v>
      </c>
      <c r="G67" s="2">
        <f t="shared" ref="G67:J67" si="63"> G66 +4</f>
        <v>244</v>
      </c>
      <c r="H67" s="2">
        <f t="shared" si="63"/>
        <v>248</v>
      </c>
      <c r="I67" s="2">
        <f t="shared" si="63"/>
        <v>252</v>
      </c>
      <c r="J67" s="2">
        <f t="shared" si="63"/>
        <v>256</v>
      </c>
    </row>
    <row r="68" ht="16.5" customHeight="1">
      <c r="A68" s="1">
        <v>67.0</v>
      </c>
      <c r="B68" s="1" t="s">
        <v>106</v>
      </c>
      <c r="C68" s="1" t="s">
        <v>122</v>
      </c>
      <c r="F68" s="2">
        <f t="shared" si="1"/>
        <v>63</v>
      </c>
      <c r="G68" s="2">
        <f t="shared" ref="G68:J68" si="64"> G67 +4</f>
        <v>248</v>
      </c>
      <c r="H68" s="2">
        <f t="shared" si="64"/>
        <v>252</v>
      </c>
      <c r="I68" s="2">
        <f t="shared" si="64"/>
        <v>256</v>
      </c>
      <c r="J68" s="2">
        <f t="shared" si="64"/>
        <v>260</v>
      </c>
    </row>
    <row r="69" ht="16.5" customHeight="1">
      <c r="A69" s="1">
        <v>68.0</v>
      </c>
      <c r="B69" s="1" t="s">
        <v>106</v>
      </c>
      <c r="C69" s="1" t="s">
        <v>122</v>
      </c>
      <c r="F69" s="2">
        <f t="shared" si="1"/>
        <v>64</v>
      </c>
      <c r="G69" s="2">
        <f t="shared" ref="G69:J69" si="65"> G68 +4</f>
        <v>252</v>
      </c>
      <c r="H69" s="2">
        <f t="shared" si="65"/>
        <v>256</v>
      </c>
      <c r="I69" s="2">
        <f t="shared" si="65"/>
        <v>260</v>
      </c>
      <c r="J69" s="2">
        <f t="shared" si="65"/>
        <v>264</v>
      </c>
    </row>
    <row r="70" ht="16.5" customHeight="1">
      <c r="A70" s="1">
        <v>69.0</v>
      </c>
      <c r="B70" s="1" t="s">
        <v>106</v>
      </c>
      <c r="C70" s="1" t="s">
        <v>122</v>
      </c>
      <c r="F70" s="2">
        <f t="shared" si="1"/>
        <v>65</v>
      </c>
      <c r="G70" s="2">
        <f t="shared" ref="G70:J70" si="66"> G69 +4</f>
        <v>256</v>
      </c>
      <c r="H70" s="2">
        <f t="shared" si="66"/>
        <v>260</v>
      </c>
      <c r="I70" s="2">
        <f t="shared" si="66"/>
        <v>264</v>
      </c>
      <c r="J70" s="2">
        <f t="shared" si="66"/>
        <v>268</v>
      </c>
    </row>
    <row r="71" ht="16.5" customHeight="1">
      <c r="A71" s="1">
        <v>70.0</v>
      </c>
      <c r="B71" s="1" t="s">
        <v>129</v>
      </c>
      <c r="C71" s="1" t="s">
        <v>130</v>
      </c>
      <c r="F71" s="2">
        <f t="shared" si="1"/>
        <v>66</v>
      </c>
      <c r="G71" s="2">
        <f t="shared" ref="G71:J71" si="67"> G70 +4</f>
        <v>260</v>
      </c>
      <c r="H71" s="2">
        <f t="shared" si="67"/>
        <v>264</v>
      </c>
      <c r="I71" s="2">
        <f t="shared" si="67"/>
        <v>268</v>
      </c>
      <c r="J71" s="2">
        <f t="shared" si="67"/>
        <v>272</v>
      </c>
    </row>
    <row r="72" ht="16.5" customHeight="1">
      <c r="A72" s="1">
        <v>71.0</v>
      </c>
      <c r="B72" s="1" t="s">
        <v>129</v>
      </c>
      <c r="C72" s="1" t="s">
        <v>130</v>
      </c>
      <c r="F72" s="2">
        <f t="shared" si="1"/>
        <v>67</v>
      </c>
      <c r="G72" s="2">
        <f t="shared" ref="G72:J72" si="68"> G71 +4</f>
        <v>264</v>
      </c>
      <c r="H72" s="2">
        <f t="shared" si="68"/>
        <v>268</v>
      </c>
      <c r="I72" s="2">
        <f t="shared" si="68"/>
        <v>272</v>
      </c>
      <c r="J72" s="2">
        <f t="shared" si="68"/>
        <v>276</v>
      </c>
    </row>
    <row r="73" ht="16.5" customHeight="1">
      <c r="A73" s="1">
        <v>72.0</v>
      </c>
      <c r="B73" s="1" t="s">
        <v>129</v>
      </c>
      <c r="C73" s="1" t="s">
        <v>130</v>
      </c>
      <c r="F73" s="2">
        <f t="shared" si="1"/>
        <v>68</v>
      </c>
      <c r="G73" s="2">
        <f t="shared" ref="G73:J73" si="69"> G72 +4</f>
        <v>268</v>
      </c>
      <c r="H73" s="2">
        <f t="shared" si="69"/>
        <v>272</v>
      </c>
      <c r="I73" s="2">
        <f t="shared" si="69"/>
        <v>276</v>
      </c>
      <c r="J73" s="2">
        <f t="shared" si="69"/>
        <v>280</v>
      </c>
    </row>
    <row r="74" ht="16.5" customHeight="1">
      <c r="A74" s="1">
        <v>73.0</v>
      </c>
      <c r="B74" s="1" t="s">
        <v>129</v>
      </c>
      <c r="C74" s="1" t="s">
        <v>130</v>
      </c>
      <c r="F74" s="2">
        <f t="shared" si="1"/>
        <v>69</v>
      </c>
      <c r="G74" s="2">
        <f t="shared" ref="G74:J74" si="70"> G73 +4</f>
        <v>272</v>
      </c>
      <c r="H74" s="2">
        <f t="shared" si="70"/>
        <v>276</v>
      </c>
      <c r="I74" s="2">
        <f t="shared" si="70"/>
        <v>280</v>
      </c>
      <c r="J74" s="2">
        <f t="shared" si="70"/>
        <v>284</v>
      </c>
    </row>
    <row r="75" ht="16.5" customHeight="1">
      <c r="A75" s="1">
        <v>74.0</v>
      </c>
      <c r="B75" s="1" t="s">
        <v>129</v>
      </c>
      <c r="C75" s="1" t="s">
        <v>130</v>
      </c>
      <c r="F75" s="2">
        <f t="shared" si="1"/>
        <v>70</v>
      </c>
      <c r="G75" s="2">
        <f t="shared" ref="G75:J75" si="71"> G74 +4</f>
        <v>276</v>
      </c>
      <c r="H75" s="2">
        <f t="shared" si="71"/>
        <v>280</v>
      </c>
      <c r="I75" s="2">
        <f t="shared" si="71"/>
        <v>284</v>
      </c>
      <c r="J75" s="2">
        <f t="shared" si="71"/>
        <v>288</v>
      </c>
    </row>
    <row r="76" ht="16.5" customHeight="1">
      <c r="A76" s="1">
        <v>75.0</v>
      </c>
      <c r="B76" s="1" t="s">
        <v>133</v>
      </c>
      <c r="C76" s="1" t="s">
        <v>134</v>
      </c>
      <c r="F76" s="2">
        <f t="shared" si="1"/>
        <v>71</v>
      </c>
      <c r="G76" s="2">
        <f t="shared" ref="G76:J76" si="72"> G75 +4</f>
        <v>280</v>
      </c>
      <c r="H76" s="2">
        <f t="shared" si="72"/>
        <v>284</v>
      </c>
      <c r="I76" s="2">
        <f t="shared" si="72"/>
        <v>288</v>
      </c>
      <c r="J76" s="2">
        <f t="shared" si="72"/>
        <v>292</v>
      </c>
    </row>
    <row r="77" ht="16.5" customHeight="1">
      <c r="A77" s="1">
        <v>76.0</v>
      </c>
      <c r="B77" s="1" t="s">
        <v>133</v>
      </c>
      <c r="C77" s="1" t="s">
        <v>134</v>
      </c>
      <c r="F77" s="2">
        <f t="shared" si="1"/>
        <v>72</v>
      </c>
      <c r="G77" s="2">
        <f t="shared" ref="G77:J77" si="73"> G76 +4</f>
        <v>284</v>
      </c>
      <c r="H77" s="2">
        <f t="shared" si="73"/>
        <v>288</v>
      </c>
      <c r="I77" s="2">
        <f t="shared" si="73"/>
        <v>292</v>
      </c>
      <c r="J77" s="2">
        <f t="shared" si="73"/>
        <v>296</v>
      </c>
    </row>
    <row r="78" ht="16.5" customHeight="1">
      <c r="A78" s="1">
        <v>77.0</v>
      </c>
      <c r="B78" s="1" t="s">
        <v>133</v>
      </c>
      <c r="C78" s="1" t="s">
        <v>134</v>
      </c>
      <c r="F78" s="2">
        <f t="shared" si="1"/>
        <v>73</v>
      </c>
      <c r="G78" s="2">
        <f t="shared" ref="G78:J78" si="74"> G77 +4</f>
        <v>288</v>
      </c>
      <c r="H78" s="2">
        <f t="shared" si="74"/>
        <v>292</v>
      </c>
      <c r="I78" s="2">
        <f t="shared" si="74"/>
        <v>296</v>
      </c>
      <c r="J78" s="2">
        <f t="shared" si="74"/>
        <v>300</v>
      </c>
    </row>
    <row r="79" ht="16.5" customHeight="1">
      <c r="A79" s="1">
        <v>78.0</v>
      </c>
      <c r="B79" s="1" t="s">
        <v>133</v>
      </c>
      <c r="C79" s="1" t="s">
        <v>134</v>
      </c>
      <c r="F79" s="2">
        <f t="shared" si="1"/>
        <v>74</v>
      </c>
      <c r="G79" s="2">
        <f t="shared" ref="G79:J79" si="75"> G78 +4</f>
        <v>292</v>
      </c>
      <c r="H79" s="2">
        <f t="shared" si="75"/>
        <v>296</v>
      </c>
      <c r="I79" s="2">
        <f t="shared" si="75"/>
        <v>300</v>
      </c>
      <c r="J79" s="2">
        <f t="shared" si="75"/>
        <v>304</v>
      </c>
    </row>
    <row r="80" ht="16.5" customHeight="1">
      <c r="A80" s="1">
        <v>79.0</v>
      </c>
      <c r="B80" s="1" t="s">
        <v>133</v>
      </c>
      <c r="C80" s="1" t="s">
        <v>134</v>
      </c>
      <c r="F80" s="2">
        <f t="shared" si="1"/>
        <v>75</v>
      </c>
      <c r="G80" s="2">
        <f t="shared" ref="G80:J80" si="76"> G79 +4</f>
        <v>296</v>
      </c>
      <c r="H80" s="2">
        <f t="shared" si="76"/>
        <v>300</v>
      </c>
      <c r="I80" s="2">
        <f t="shared" si="76"/>
        <v>304</v>
      </c>
      <c r="J80" s="2">
        <f t="shared" si="76"/>
        <v>308</v>
      </c>
    </row>
    <row r="81" ht="16.5" customHeight="1">
      <c r="A81" s="1">
        <v>80.0</v>
      </c>
      <c r="B81" s="1" t="s">
        <v>117</v>
      </c>
      <c r="C81" s="1" t="s">
        <v>136</v>
      </c>
      <c r="F81" s="2">
        <f t="shared" si="1"/>
        <v>76</v>
      </c>
      <c r="G81" s="2">
        <f t="shared" ref="G81:J81" si="77"> G80 +4</f>
        <v>300</v>
      </c>
      <c r="H81" s="2">
        <f t="shared" si="77"/>
        <v>304</v>
      </c>
      <c r="I81" s="2">
        <f t="shared" si="77"/>
        <v>308</v>
      </c>
      <c r="J81" s="2">
        <f t="shared" si="77"/>
        <v>312</v>
      </c>
    </row>
    <row r="82" ht="16.5" customHeight="1">
      <c r="A82" s="1">
        <v>81.0</v>
      </c>
      <c r="B82" s="1" t="s">
        <v>117</v>
      </c>
      <c r="C82" s="1" t="s">
        <v>136</v>
      </c>
      <c r="F82" s="2">
        <f t="shared" si="1"/>
        <v>77</v>
      </c>
      <c r="G82" s="2">
        <f t="shared" ref="G82:J82" si="78"> G81 +4</f>
        <v>304</v>
      </c>
      <c r="H82" s="2">
        <f t="shared" si="78"/>
        <v>308</v>
      </c>
      <c r="I82" s="2">
        <f t="shared" si="78"/>
        <v>312</v>
      </c>
      <c r="J82" s="2">
        <f t="shared" si="78"/>
        <v>316</v>
      </c>
    </row>
    <row r="83" ht="16.5" customHeight="1">
      <c r="A83" s="1">
        <v>82.0</v>
      </c>
      <c r="B83" s="1" t="s">
        <v>117</v>
      </c>
      <c r="C83" s="1" t="s">
        <v>136</v>
      </c>
      <c r="F83" s="2">
        <f t="shared" si="1"/>
        <v>78</v>
      </c>
      <c r="G83" s="2">
        <f t="shared" ref="G83:J83" si="79"> G82 +4</f>
        <v>308</v>
      </c>
      <c r="H83" s="2">
        <f t="shared" si="79"/>
        <v>312</v>
      </c>
      <c r="I83" s="2">
        <f t="shared" si="79"/>
        <v>316</v>
      </c>
      <c r="J83" s="2">
        <f t="shared" si="79"/>
        <v>320</v>
      </c>
    </row>
    <row r="84" ht="16.5" customHeight="1">
      <c r="A84" s="1">
        <v>83.0</v>
      </c>
      <c r="B84" s="1" t="s">
        <v>117</v>
      </c>
      <c r="C84" s="1" t="s">
        <v>136</v>
      </c>
      <c r="F84" s="2">
        <f t="shared" si="1"/>
        <v>79</v>
      </c>
      <c r="G84" s="2">
        <f t="shared" ref="G84:J84" si="80"> G83 +4</f>
        <v>312</v>
      </c>
      <c r="H84" s="2">
        <f t="shared" si="80"/>
        <v>316</v>
      </c>
      <c r="I84" s="2">
        <f t="shared" si="80"/>
        <v>320</v>
      </c>
      <c r="J84" s="2">
        <f t="shared" si="80"/>
        <v>324</v>
      </c>
    </row>
    <row r="85" ht="16.5" customHeight="1">
      <c r="A85" s="1">
        <v>84.0</v>
      </c>
      <c r="B85" s="1" t="s">
        <v>117</v>
      </c>
      <c r="C85" s="1" t="s">
        <v>136</v>
      </c>
      <c r="F85" s="2">
        <f t="shared" si="1"/>
        <v>80</v>
      </c>
      <c r="G85" s="2">
        <f t="shared" ref="G85:J85" si="81"> G84 +4</f>
        <v>316</v>
      </c>
      <c r="H85" s="2">
        <f t="shared" si="81"/>
        <v>320</v>
      </c>
      <c r="I85" s="2">
        <f t="shared" si="81"/>
        <v>324</v>
      </c>
      <c r="J85" s="2">
        <f t="shared" si="81"/>
        <v>328</v>
      </c>
    </row>
    <row r="86" ht="16.5" customHeight="1">
      <c r="A86" s="1">
        <v>85.0</v>
      </c>
      <c r="B86" s="1" t="s">
        <v>122</v>
      </c>
      <c r="C86" s="1" t="s">
        <v>138</v>
      </c>
      <c r="F86" s="2">
        <f t="shared" si="1"/>
        <v>81</v>
      </c>
      <c r="G86" s="2">
        <f t="shared" ref="G86:J86" si="82"> G85 +4</f>
        <v>320</v>
      </c>
      <c r="H86" s="2">
        <f t="shared" si="82"/>
        <v>324</v>
      </c>
      <c r="I86" s="2">
        <f t="shared" si="82"/>
        <v>328</v>
      </c>
      <c r="J86" s="2">
        <f t="shared" si="82"/>
        <v>332</v>
      </c>
    </row>
    <row r="87" ht="16.5" customHeight="1">
      <c r="A87" s="1">
        <v>86.0</v>
      </c>
      <c r="B87" s="1" t="s">
        <v>122</v>
      </c>
      <c r="C87" s="1" t="s">
        <v>138</v>
      </c>
      <c r="F87" s="2">
        <f t="shared" si="1"/>
        <v>82</v>
      </c>
      <c r="G87" s="2">
        <f t="shared" ref="G87:J87" si="83"> G86 +4</f>
        <v>324</v>
      </c>
      <c r="H87" s="2">
        <f t="shared" si="83"/>
        <v>328</v>
      </c>
      <c r="I87" s="2">
        <f t="shared" si="83"/>
        <v>332</v>
      </c>
      <c r="J87" s="2">
        <f t="shared" si="83"/>
        <v>336</v>
      </c>
    </row>
    <row r="88" ht="16.5" customHeight="1">
      <c r="A88" s="1">
        <v>87.0</v>
      </c>
      <c r="B88" s="1" t="s">
        <v>122</v>
      </c>
      <c r="C88" s="1" t="s">
        <v>138</v>
      </c>
      <c r="F88" s="2">
        <f t="shared" si="1"/>
        <v>83</v>
      </c>
      <c r="G88" s="2">
        <f t="shared" ref="G88:J88" si="84"> G87 +4</f>
        <v>328</v>
      </c>
      <c r="H88" s="2">
        <f t="shared" si="84"/>
        <v>332</v>
      </c>
      <c r="I88" s="2">
        <f t="shared" si="84"/>
        <v>336</v>
      </c>
      <c r="J88" s="2">
        <f t="shared" si="84"/>
        <v>340</v>
      </c>
    </row>
    <row r="89" ht="16.5" customHeight="1">
      <c r="A89" s="1">
        <v>88.0</v>
      </c>
      <c r="B89" s="1" t="s">
        <v>122</v>
      </c>
      <c r="C89" s="1" t="s">
        <v>138</v>
      </c>
      <c r="F89" s="2">
        <f t="shared" si="1"/>
        <v>84</v>
      </c>
      <c r="G89" s="2">
        <f t="shared" ref="G89:J89" si="85"> G88 +4</f>
        <v>332</v>
      </c>
      <c r="H89" s="2">
        <f t="shared" si="85"/>
        <v>336</v>
      </c>
      <c r="I89" s="2">
        <f t="shared" si="85"/>
        <v>340</v>
      </c>
      <c r="J89" s="2">
        <f t="shared" si="85"/>
        <v>344</v>
      </c>
    </row>
    <row r="90" ht="16.5" customHeight="1">
      <c r="A90" s="1">
        <v>89.0</v>
      </c>
      <c r="B90" s="1" t="s">
        <v>122</v>
      </c>
      <c r="C90" s="1" t="s">
        <v>138</v>
      </c>
      <c r="F90" s="2">
        <f t="shared" si="1"/>
        <v>85</v>
      </c>
      <c r="G90" s="2">
        <f t="shared" ref="G90:J90" si="86"> G89 +4</f>
        <v>336</v>
      </c>
      <c r="H90" s="2">
        <f t="shared" si="86"/>
        <v>340</v>
      </c>
      <c r="I90" s="2">
        <f t="shared" si="86"/>
        <v>344</v>
      </c>
      <c r="J90" s="2">
        <f t="shared" si="86"/>
        <v>348</v>
      </c>
    </row>
    <row r="91" ht="16.5" customHeight="1">
      <c r="A91" s="1">
        <v>90.0</v>
      </c>
      <c r="B91" s="1" t="s">
        <v>130</v>
      </c>
      <c r="C91" s="1" t="s">
        <v>139</v>
      </c>
      <c r="F91" s="2">
        <f t="shared" si="1"/>
        <v>86</v>
      </c>
      <c r="G91" s="2">
        <f t="shared" ref="G91:J91" si="87"> G90 +4</f>
        <v>340</v>
      </c>
      <c r="H91" s="2">
        <f t="shared" si="87"/>
        <v>344</v>
      </c>
      <c r="I91" s="2">
        <f t="shared" si="87"/>
        <v>348</v>
      </c>
      <c r="J91" s="2">
        <f t="shared" si="87"/>
        <v>352</v>
      </c>
    </row>
    <row r="92" ht="16.5" customHeight="1">
      <c r="A92" s="1">
        <v>91.0</v>
      </c>
      <c r="B92" s="1" t="s">
        <v>130</v>
      </c>
      <c r="C92" s="1" t="s">
        <v>139</v>
      </c>
      <c r="F92" s="2">
        <f t="shared" si="1"/>
        <v>87</v>
      </c>
      <c r="G92" s="2">
        <f t="shared" ref="G92:J92" si="88"> G91 +4</f>
        <v>344</v>
      </c>
      <c r="H92" s="2">
        <f t="shared" si="88"/>
        <v>348</v>
      </c>
      <c r="I92" s="2">
        <f t="shared" si="88"/>
        <v>352</v>
      </c>
      <c r="J92" s="2">
        <f t="shared" si="88"/>
        <v>356</v>
      </c>
    </row>
    <row r="93" ht="16.5" customHeight="1">
      <c r="A93" s="1">
        <v>92.0</v>
      </c>
      <c r="B93" s="1" t="s">
        <v>130</v>
      </c>
      <c r="C93" s="1" t="s">
        <v>139</v>
      </c>
      <c r="F93" s="2">
        <f t="shared" si="1"/>
        <v>88</v>
      </c>
      <c r="G93" s="2">
        <f t="shared" ref="G93:J93" si="89"> G92 +4</f>
        <v>348</v>
      </c>
      <c r="H93" s="2">
        <f t="shared" si="89"/>
        <v>352</v>
      </c>
      <c r="I93" s="2">
        <f t="shared" si="89"/>
        <v>356</v>
      </c>
      <c r="J93" s="2">
        <f t="shared" si="89"/>
        <v>360</v>
      </c>
    </row>
    <row r="94" ht="16.5" customHeight="1">
      <c r="A94" s="1">
        <v>93.0</v>
      </c>
      <c r="B94" s="1" t="s">
        <v>130</v>
      </c>
      <c r="C94" s="1" t="s">
        <v>139</v>
      </c>
      <c r="F94" s="2">
        <f t="shared" si="1"/>
        <v>89</v>
      </c>
      <c r="G94" s="2">
        <f t="shared" ref="G94:J94" si="90"> G93 +4</f>
        <v>352</v>
      </c>
      <c r="H94" s="2">
        <f t="shared" si="90"/>
        <v>356</v>
      </c>
      <c r="I94" s="2">
        <f t="shared" si="90"/>
        <v>360</v>
      </c>
      <c r="J94" s="2">
        <f t="shared" si="90"/>
        <v>364</v>
      </c>
    </row>
    <row r="95" ht="16.5" customHeight="1">
      <c r="A95" s="1">
        <v>94.0</v>
      </c>
      <c r="B95" s="1" t="s">
        <v>130</v>
      </c>
      <c r="C95" s="1" t="s">
        <v>139</v>
      </c>
      <c r="F95" s="2">
        <f t="shared" si="1"/>
        <v>90</v>
      </c>
      <c r="G95" s="2">
        <f t="shared" ref="G95:J95" si="91"> G94 +4</f>
        <v>356</v>
      </c>
      <c r="H95" s="2">
        <f t="shared" si="91"/>
        <v>360</v>
      </c>
      <c r="I95" s="2">
        <f t="shared" si="91"/>
        <v>364</v>
      </c>
      <c r="J95" s="2">
        <f t="shared" si="91"/>
        <v>368</v>
      </c>
    </row>
    <row r="96" ht="16.5" customHeight="1">
      <c r="A96" s="1">
        <v>95.0</v>
      </c>
      <c r="B96" s="1" t="s">
        <v>134</v>
      </c>
      <c r="C96" s="1" t="s">
        <v>143</v>
      </c>
      <c r="F96" s="2">
        <f t="shared" si="1"/>
        <v>91</v>
      </c>
      <c r="G96" s="2">
        <f t="shared" ref="G96:J96" si="92"> G95 +4</f>
        <v>360</v>
      </c>
      <c r="H96" s="2">
        <f t="shared" si="92"/>
        <v>364</v>
      </c>
      <c r="I96" s="2">
        <f t="shared" si="92"/>
        <v>368</v>
      </c>
      <c r="J96" s="2">
        <f t="shared" si="92"/>
        <v>372</v>
      </c>
    </row>
    <row r="97" ht="16.5" customHeight="1">
      <c r="A97" s="1">
        <v>96.0</v>
      </c>
      <c r="B97" s="1" t="s">
        <v>134</v>
      </c>
      <c r="C97" s="1" t="s">
        <v>143</v>
      </c>
      <c r="F97" s="2">
        <f t="shared" si="1"/>
        <v>92</v>
      </c>
      <c r="G97" s="2">
        <f t="shared" ref="G97:J97" si="93"> G96 +4</f>
        <v>364</v>
      </c>
      <c r="H97" s="2">
        <f t="shared" si="93"/>
        <v>368</v>
      </c>
      <c r="I97" s="2">
        <f t="shared" si="93"/>
        <v>372</v>
      </c>
      <c r="J97" s="2">
        <f t="shared" si="93"/>
        <v>376</v>
      </c>
    </row>
    <row r="98" ht="16.5" customHeight="1">
      <c r="A98" s="1">
        <v>97.0</v>
      </c>
      <c r="B98" s="1" t="s">
        <v>134</v>
      </c>
      <c r="C98" s="1" t="s">
        <v>143</v>
      </c>
      <c r="F98" s="2">
        <f t="shared" si="1"/>
        <v>93</v>
      </c>
      <c r="G98" s="2">
        <f t="shared" ref="G98:J98" si="94"> G97 +4</f>
        <v>368</v>
      </c>
      <c r="H98" s="2">
        <f t="shared" si="94"/>
        <v>372</v>
      </c>
      <c r="I98" s="2">
        <f t="shared" si="94"/>
        <v>376</v>
      </c>
      <c r="J98" s="2">
        <f t="shared" si="94"/>
        <v>380</v>
      </c>
    </row>
    <row r="99" ht="16.5" customHeight="1">
      <c r="A99" s="1">
        <v>98.0</v>
      </c>
      <c r="B99" s="1" t="s">
        <v>134</v>
      </c>
      <c r="C99" s="1" t="s">
        <v>143</v>
      </c>
      <c r="F99" s="2">
        <f t="shared" si="1"/>
        <v>94</v>
      </c>
      <c r="G99" s="2">
        <f t="shared" ref="G99:J99" si="95"> G98 +4</f>
        <v>372</v>
      </c>
      <c r="H99" s="2">
        <f t="shared" si="95"/>
        <v>376</v>
      </c>
      <c r="I99" s="2">
        <f t="shared" si="95"/>
        <v>380</v>
      </c>
      <c r="J99" s="2">
        <f t="shared" si="95"/>
        <v>384</v>
      </c>
    </row>
    <row r="100" ht="16.5" customHeight="1">
      <c r="A100" s="1">
        <v>99.0</v>
      </c>
      <c r="B100" s="1" t="s">
        <v>134</v>
      </c>
      <c r="C100" s="1" t="s">
        <v>143</v>
      </c>
      <c r="F100" s="2">
        <f t="shared" si="1"/>
        <v>95</v>
      </c>
      <c r="G100" s="2">
        <f t="shared" ref="G100:J100" si="96"> G99 +4</f>
        <v>376</v>
      </c>
      <c r="H100" s="2">
        <f t="shared" si="96"/>
        <v>380</v>
      </c>
      <c r="I100" s="2">
        <f t="shared" si="96"/>
        <v>384</v>
      </c>
      <c r="J100" s="2">
        <f t="shared" si="96"/>
        <v>388</v>
      </c>
    </row>
    <row r="101" ht="16.5" customHeight="1">
      <c r="A101" s="1">
        <v>100.0</v>
      </c>
      <c r="B101" s="1" t="s">
        <v>136</v>
      </c>
      <c r="C101" s="1" t="s">
        <v>145</v>
      </c>
      <c r="F101" s="2">
        <f t="shared" si="1"/>
        <v>96</v>
      </c>
      <c r="G101" s="2">
        <f t="shared" ref="G101:J101" si="97"> G100 +4</f>
        <v>380</v>
      </c>
      <c r="H101" s="2">
        <f t="shared" si="97"/>
        <v>384</v>
      </c>
      <c r="I101" s="2">
        <f t="shared" si="97"/>
        <v>388</v>
      </c>
      <c r="J101" s="2">
        <f t="shared" si="97"/>
        <v>392</v>
      </c>
    </row>
    <row r="102" ht="16.5" customHeight="1">
      <c r="A102" s="2"/>
      <c r="F102" s="2">
        <f t="shared" si="1"/>
        <v>97</v>
      </c>
      <c r="G102" s="2">
        <f t="shared" ref="G102:J102" si="98"> G101 +4</f>
        <v>384</v>
      </c>
      <c r="H102" s="2">
        <f t="shared" si="98"/>
        <v>388</v>
      </c>
      <c r="I102" s="2">
        <f t="shared" si="98"/>
        <v>392</v>
      </c>
      <c r="J102" s="2">
        <f t="shared" si="98"/>
        <v>396</v>
      </c>
    </row>
    <row r="103" ht="16.5" customHeight="1">
      <c r="A103" s="2"/>
      <c r="F103" s="2">
        <f t="shared" si="1"/>
        <v>98</v>
      </c>
      <c r="G103" s="2">
        <f t="shared" ref="G103:J103" si="99"> G102 +4</f>
        <v>388</v>
      </c>
      <c r="H103" s="2">
        <f t="shared" si="99"/>
        <v>392</v>
      </c>
      <c r="I103" s="2">
        <f t="shared" si="99"/>
        <v>396</v>
      </c>
      <c r="J103" s="2">
        <f t="shared" si="99"/>
        <v>400</v>
      </c>
    </row>
    <row r="104" ht="16.5" customHeight="1">
      <c r="A104" s="2"/>
      <c r="F104" s="2">
        <f t="shared" si="1"/>
        <v>99</v>
      </c>
      <c r="G104" s="2">
        <f t="shared" ref="G104:J104" si="100"> G103 +4</f>
        <v>392</v>
      </c>
      <c r="H104" s="2">
        <f t="shared" si="100"/>
        <v>396</v>
      </c>
      <c r="I104" s="2">
        <f t="shared" si="100"/>
        <v>400</v>
      </c>
      <c r="J104" s="2">
        <f t="shared" si="100"/>
        <v>404</v>
      </c>
    </row>
    <row r="105" ht="16.5" customHeight="1">
      <c r="A105" s="2"/>
      <c r="F105" s="2">
        <f t="shared" si="1"/>
        <v>100</v>
      </c>
      <c r="G105" s="2">
        <f t="shared" ref="G105:J105" si="101"> G104 +4</f>
        <v>396</v>
      </c>
      <c r="H105" s="2">
        <f t="shared" si="101"/>
        <v>400</v>
      </c>
      <c r="I105" s="2">
        <f t="shared" si="101"/>
        <v>404</v>
      </c>
      <c r="J105" s="2">
        <f t="shared" si="101"/>
        <v>408</v>
      </c>
    </row>
    <row r="106" ht="16.5" customHeight="1">
      <c r="A106" s="2"/>
    </row>
    <row r="107" ht="16.5" customHeight="1">
      <c r="A107" s="2"/>
    </row>
    <row r="108" ht="16.5" customHeight="1">
      <c r="A108" s="2"/>
    </row>
    <row r="109" ht="16.5" customHeight="1">
      <c r="A109" s="2"/>
    </row>
    <row r="110" ht="16.5" customHeight="1">
      <c r="A110" s="2"/>
    </row>
    <row r="111" ht="16.5" customHeight="1">
      <c r="A111" s="2"/>
    </row>
    <row r="112" ht="16.5" customHeight="1">
      <c r="A112" s="2"/>
    </row>
    <row r="113" ht="16.5" customHeight="1">
      <c r="A113" s="2"/>
    </row>
    <row r="114" ht="16.5" customHeight="1">
      <c r="A114" s="2"/>
    </row>
    <row r="115" ht="16.5" customHeight="1">
      <c r="A115" s="2"/>
    </row>
    <row r="116" ht="16.5" customHeight="1">
      <c r="A116" s="2"/>
    </row>
    <row r="117" ht="16.5" customHeight="1">
      <c r="A117" s="2"/>
    </row>
    <row r="118" ht="16.5" customHeight="1">
      <c r="A118" s="2"/>
    </row>
    <row r="119" ht="16.5" customHeight="1">
      <c r="A119" s="2"/>
    </row>
    <row r="120" ht="16.5" customHeight="1">
      <c r="A120" s="2"/>
    </row>
    <row r="121" ht="16.5" customHeight="1">
      <c r="A121" s="2"/>
    </row>
    <row r="122" ht="16.5" customHeight="1">
      <c r="A122" s="2"/>
    </row>
    <row r="123" ht="16.5" customHeight="1">
      <c r="A123" s="2"/>
    </row>
    <row r="124" ht="16.5" customHeight="1">
      <c r="A124" s="2"/>
    </row>
    <row r="125" ht="16.5" customHeight="1">
      <c r="A125" s="2"/>
    </row>
    <row r="126" ht="16.5" customHeight="1">
      <c r="A126" s="2"/>
    </row>
    <row r="127" ht="16.5" customHeight="1">
      <c r="A127" s="2"/>
    </row>
    <row r="128" ht="16.5" customHeight="1">
      <c r="A128" s="2"/>
    </row>
    <row r="129" ht="16.5" customHeight="1">
      <c r="A129" s="2"/>
    </row>
    <row r="130" ht="16.5" customHeight="1">
      <c r="A130" s="2"/>
    </row>
    <row r="131" ht="16.5" customHeight="1">
      <c r="A131" s="2"/>
    </row>
    <row r="132" ht="16.5" customHeight="1">
      <c r="A132" s="2"/>
    </row>
    <row r="133" ht="16.5" customHeight="1">
      <c r="A133" s="2"/>
    </row>
    <row r="134" ht="16.5" customHeight="1">
      <c r="A134" s="2"/>
    </row>
    <row r="135" ht="16.5" customHeight="1">
      <c r="A135" s="2"/>
    </row>
    <row r="136" ht="16.5" customHeight="1">
      <c r="A136" s="2"/>
    </row>
    <row r="137" ht="16.5" customHeight="1">
      <c r="A137" s="2"/>
    </row>
    <row r="138" ht="16.5" customHeight="1">
      <c r="A138" s="2"/>
    </row>
    <row r="139" ht="16.5" customHeight="1">
      <c r="A139" s="2"/>
    </row>
    <row r="140" ht="16.5" customHeight="1">
      <c r="A140" s="2"/>
    </row>
    <row r="141" ht="16.5" customHeight="1">
      <c r="A141" s="2"/>
    </row>
    <row r="142" ht="16.5" customHeight="1">
      <c r="A142" s="2"/>
    </row>
    <row r="143" ht="16.5" customHeight="1">
      <c r="A143" s="2"/>
    </row>
    <row r="144" ht="16.5" customHeight="1">
      <c r="A144" s="2"/>
    </row>
    <row r="145" ht="16.5" customHeight="1">
      <c r="A145" s="2"/>
    </row>
    <row r="146" ht="16.5" customHeight="1">
      <c r="A146" s="2"/>
    </row>
    <row r="147" ht="16.5" customHeight="1">
      <c r="A147" s="2"/>
    </row>
    <row r="148" ht="16.5" customHeight="1">
      <c r="A148" s="2"/>
    </row>
    <row r="149" ht="16.5" customHeight="1">
      <c r="A149" s="2"/>
    </row>
    <row r="150" ht="16.5" customHeight="1">
      <c r="A150" s="2"/>
    </row>
    <row r="151" ht="16.5" customHeight="1">
      <c r="A151" s="2"/>
    </row>
    <row r="152" ht="16.5" customHeight="1">
      <c r="A152" s="2"/>
    </row>
    <row r="153" ht="16.5" customHeight="1">
      <c r="A153" s="2"/>
    </row>
    <row r="154" ht="16.5" customHeight="1">
      <c r="A154" s="2"/>
    </row>
    <row r="155" ht="16.5" customHeight="1">
      <c r="A155" s="2"/>
    </row>
    <row r="156" ht="16.5" customHeight="1">
      <c r="A156" s="2"/>
    </row>
    <row r="157" ht="16.5" customHeight="1">
      <c r="A157" s="2"/>
    </row>
    <row r="158" ht="16.5" customHeight="1">
      <c r="A158" s="2"/>
    </row>
    <row r="159" ht="16.5" customHeight="1">
      <c r="A159" s="2"/>
    </row>
    <row r="160" ht="16.5" customHeight="1">
      <c r="A160" s="2"/>
    </row>
    <row r="161" ht="16.5" customHeight="1">
      <c r="A161" s="2"/>
    </row>
    <row r="162" ht="16.5" customHeight="1">
      <c r="A162" s="2"/>
    </row>
    <row r="163" ht="16.5" customHeight="1">
      <c r="A163" s="2"/>
    </row>
    <row r="164" ht="16.5" customHeight="1">
      <c r="A164" s="2"/>
    </row>
    <row r="165" ht="16.5" customHeight="1">
      <c r="A165" s="2"/>
    </row>
    <row r="166" ht="16.5" customHeight="1">
      <c r="A166" s="2"/>
    </row>
    <row r="167" ht="16.5" customHeight="1">
      <c r="A167" s="2"/>
    </row>
    <row r="168" ht="16.5" customHeight="1">
      <c r="A168" s="2"/>
    </row>
    <row r="169" ht="16.5" customHeight="1">
      <c r="A169" s="2"/>
    </row>
    <row r="170" ht="16.5" customHeight="1">
      <c r="A170" s="2"/>
    </row>
    <row r="171" ht="16.5" customHeight="1">
      <c r="A171" s="2"/>
    </row>
    <row r="172" ht="16.5" customHeight="1">
      <c r="A172" s="2"/>
    </row>
    <row r="173" ht="16.5" customHeight="1">
      <c r="A173" s="2"/>
    </row>
    <row r="174" ht="16.5" customHeight="1">
      <c r="A174" s="2"/>
    </row>
    <row r="175" ht="16.5" customHeight="1">
      <c r="A175" s="2"/>
    </row>
    <row r="176" ht="16.5" customHeight="1">
      <c r="A176" s="2"/>
    </row>
    <row r="177" ht="16.5" customHeight="1">
      <c r="A177" s="2"/>
    </row>
    <row r="178" ht="16.5" customHeight="1">
      <c r="A178" s="2"/>
    </row>
    <row r="179" ht="16.5" customHeight="1">
      <c r="A179" s="2"/>
    </row>
    <row r="180" ht="16.5" customHeight="1">
      <c r="A180" s="2"/>
    </row>
    <row r="181" ht="16.5" customHeight="1">
      <c r="A181" s="2"/>
    </row>
    <row r="182" ht="16.5" customHeight="1">
      <c r="A182" s="2"/>
    </row>
    <row r="183" ht="16.5" customHeight="1">
      <c r="A183" s="2"/>
    </row>
    <row r="184" ht="16.5" customHeight="1">
      <c r="A184" s="2"/>
    </row>
    <row r="185" ht="16.5" customHeight="1">
      <c r="A185" s="2"/>
    </row>
    <row r="186" ht="16.5" customHeight="1">
      <c r="A186" s="2"/>
    </row>
    <row r="187" ht="16.5" customHeight="1">
      <c r="A187" s="2"/>
    </row>
    <row r="188" ht="16.5" customHeight="1">
      <c r="A188" s="2"/>
    </row>
    <row r="189" ht="16.5" customHeight="1">
      <c r="A189" s="2"/>
    </row>
    <row r="190" ht="16.5" customHeight="1">
      <c r="A190" s="2"/>
    </row>
    <row r="191" ht="16.5" customHeight="1">
      <c r="A191" s="2"/>
    </row>
    <row r="192" ht="16.5" customHeight="1">
      <c r="A192" s="2"/>
    </row>
    <row r="193" ht="16.5" customHeight="1">
      <c r="A193" s="2"/>
    </row>
    <row r="194" ht="16.5" customHeight="1">
      <c r="A194" s="2"/>
    </row>
    <row r="195" ht="16.5" customHeight="1">
      <c r="A195" s="2"/>
    </row>
    <row r="196" ht="16.5" customHeight="1">
      <c r="A196" s="2"/>
    </row>
    <row r="197" ht="16.5" customHeight="1">
      <c r="A197" s="2"/>
    </row>
    <row r="198" ht="16.5" customHeight="1">
      <c r="A198" s="2"/>
    </row>
    <row r="199" ht="16.5" customHeight="1">
      <c r="A199" s="2"/>
    </row>
    <row r="200" ht="16.5" customHeight="1">
      <c r="A200" s="2"/>
    </row>
    <row r="201" ht="16.5" customHeight="1">
      <c r="A201" s="2"/>
    </row>
    <row r="202" ht="16.5" customHeight="1">
      <c r="A202" s="2"/>
    </row>
    <row r="203" ht="16.5" customHeight="1">
      <c r="A203" s="2"/>
    </row>
    <row r="204" ht="16.5" customHeight="1">
      <c r="A204" s="2"/>
    </row>
    <row r="205" ht="16.5" customHeight="1">
      <c r="A205" s="2"/>
    </row>
    <row r="206" ht="16.5" customHeight="1">
      <c r="A206" s="2"/>
    </row>
    <row r="207" ht="16.5" customHeight="1">
      <c r="A207" s="2"/>
    </row>
    <row r="208" ht="16.5" customHeight="1">
      <c r="A208" s="2"/>
    </row>
    <row r="209" ht="16.5" customHeight="1">
      <c r="A209" s="2"/>
    </row>
    <row r="210" ht="16.5" customHeight="1">
      <c r="A210" s="2"/>
    </row>
    <row r="211" ht="16.5" customHeight="1">
      <c r="A211" s="2"/>
    </row>
    <row r="212" ht="16.5" customHeight="1">
      <c r="A212" s="2"/>
    </row>
    <row r="213" ht="16.5" customHeight="1">
      <c r="A213" s="2"/>
    </row>
    <row r="214" ht="16.5" customHeight="1">
      <c r="A214" s="2"/>
    </row>
    <row r="215" ht="16.5" customHeight="1">
      <c r="A215" s="2"/>
    </row>
    <row r="216" ht="16.5" customHeight="1">
      <c r="A216" s="2"/>
    </row>
    <row r="217" ht="16.5" customHeight="1">
      <c r="A217" s="2"/>
    </row>
    <row r="218" ht="16.5" customHeight="1">
      <c r="A218" s="2"/>
    </row>
    <row r="219" ht="16.5" customHeight="1">
      <c r="A219" s="2"/>
    </row>
    <row r="220" ht="16.5" customHeight="1">
      <c r="A220" s="2"/>
    </row>
    <row r="221" ht="16.5" customHeight="1">
      <c r="A221" s="2"/>
    </row>
    <row r="222" ht="16.5" customHeight="1">
      <c r="A222" s="2"/>
    </row>
    <row r="223" ht="16.5" customHeight="1">
      <c r="A223" s="2"/>
    </row>
    <row r="224" ht="16.5" customHeight="1">
      <c r="A224" s="2"/>
    </row>
    <row r="225" ht="16.5" customHeight="1">
      <c r="A225" s="2"/>
    </row>
    <row r="226" ht="16.5" customHeight="1">
      <c r="A226" s="2"/>
    </row>
    <row r="227" ht="16.5" customHeight="1">
      <c r="A227" s="2"/>
    </row>
    <row r="228" ht="16.5" customHeight="1">
      <c r="A228" s="2"/>
    </row>
    <row r="229" ht="16.5" customHeight="1">
      <c r="A229" s="2"/>
    </row>
    <row r="230" ht="16.5" customHeight="1">
      <c r="A230" s="2"/>
    </row>
    <row r="231" ht="16.5" customHeight="1">
      <c r="A231" s="2"/>
    </row>
    <row r="232" ht="16.5" customHeight="1">
      <c r="A232" s="2"/>
    </row>
    <row r="233" ht="16.5" customHeight="1">
      <c r="A233" s="2"/>
    </row>
    <row r="234" ht="16.5" customHeight="1">
      <c r="A234" s="2"/>
    </row>
    <row r="235" ht="16.5" customHeight="1">
      <c r="A235" s="2"/>
    </row>
    <row r="236" ht="16.5" customHeight="1">
      <c r="A236" s="2"/>
    </row>
    <row r="237" ht="16.5" customHeight="1">
      <c r="A237" s="2"/>
    </row>
    <row r="238" ht="16.5" customHeight="1">
      <c r="A238" s="2"/>
    </row>
    <row r="239" ht="16.5" customHeight="1">
      <c r="A239" s="2"/>
    </row>
    <row r="240" ht="16.5" customHeight="1">
      <c r="A240" s="2"/>
    </row>
    <row r="241" ht="16.5" customHeight="1">
      <c r="A241" s="2"/>
    </row>
    <row r="242" ht="16.5" customHeight="1">
      <c r="A242" s="2"/>
    </row>
    <row r="243" ht="16.5" customHeight="1">
      <c r="A243" s="2"/>
    </row>
    <row r="244" ht="16.5" customHeight="1">
      <c r="A244" s="2"/>
    </row>
    <row r="245" ht="16.5" customHeight="1">
      <c r="A245" s="2"/>
    </row>
    <row r="246" ht="16.5" customHeight="1">
      <c r="A246" s="2"/>
    </row>
    <row r="247" ht="16.5" customHeight="1">
      <c r="A247" s="2"/>
    </row>
    <row r="248" ht="16.5" customHeight="1">
      <c r="A248" s="2"/>
    </row>
    <row r="249" ht="16.5" customHeight="1">
      <c r="A249" s="2"/>
    </row>
    <row r="250" ht="16.5" customHeight="1">
      <c r="A250" s="2"/>
    </row>
    <row r="251" ht="16.5" customHeight="1">
      <c r="A251" s="2"/>
    </row>
    <row r="252" ht="16.5" customHeight="1">
      <c r="A252" s="2"/>
    </row>
    <row r="253" ht="16.5" customHeight="1">
      <c r="A253" s="2"/>
    </row>
    <row r="254" ht="16.5" customHeight="1">
      <c r="A254" s="2"/>
    </row>
    <row r="255" ht="16.5" customHeight="1">
      <c r="A255" s="2"/>
    </row>
    <row r="256" ht="16.5" customHeight="1">
      <c r="A256" s="2"/>
    </row>
    <row r="257" ht="16.5" customHeight="1">
      <c r="A257" s="2"/>
    </row>
    <row r="258" ht="16.5" customHeight="1">
      <c r="A258" s="2"/>
    </row>
    <row r="259" ht="16.5" customHeight="1">
      <c r="A259" s="2"/>
    </row>
    <row r="260" ht="16.5" customHeight="1">
      <c r="A260" s="2"/>
    </row>
    <row r="261" ht="16.5" customHeight="1">
      <c r="A261" s="2"/>
    </row>
    <row r="262" ht="16.5" customHeight="1">
      <c r="A262" s="2"/>
    </row>
    <row r="263" ht="16.5" customHeight="1">
      <c r="A263" s="2"/>
    </row>
    <row r="264" ht="16.5" customHeight="1">
      <c r="A264" s="2"/>
    </row>
    <row r="265" ht="16.5" customHeight="1">
      <c r="A265" s="2"/>
    </row>
    <row r="266" ht="16.5" customHeight="1">
      <c r="A266" s="2"/>
    </row>
    <row r="267" ht="16.5" customHeight="1">
      <c r="A267" s="2"/>
    </row>
    <row r="268" ht="16.5" customHeight="1">
      <c r="A268" s="2"/>
    </row>
    <row r="269" ht="16.5" customHeight="1">
      <c r="A269" s="2"/>
    </row>
    <row r="270" ht="16.5" customHeight="1">
      <c r="A270" s="2"/>
    </row>
    <row r="271" ht="16.5" customHeight="1">
      <c r="A271" s="2"/>
    </row>
    <row r="272" ht="16.5" customHeight="1">
      <c r="A272" s="2"/>
    </row>
    <row r="273" ht="16.5" customHeight="1">
      <c r="A273" s="2"/>
    </row>
    <row r="274" ht="16.5" customHeight="1">
      <c r="A274" s="2"/>
    </row>
    <row r="275" ht="16.5" customHeight="1">
      <c r="A275" s="2"/>
    </row>
    <row r="276" ht="16.5" customHeight="1">
      <c r="A276" s="2"/>
    </row>
    <row r="277" ht="16.5" customHeight="1">
      <c r="A277" s="2"/>
    </row>
    <row r="278" ht="16.5" customHeight="1">
      <c r="A278" s="2"/>
    </row>
    <row r="279" ht="16.5" customHeight="1">
      <c r="A279" s="2"/>
    </row>
    <row r="280" ht="16.5" customHeight="1">
      <c r="A280" s="2"/>
    </row>
    <row r="281" ht="16.5" customHeight="1">
      <c r="A281" s="2"/>
    </row>
    <row r="282" ht="16.5" customHeight="1">
      <c r="A282" s="2"/>
    </row>
    <row r="283" ht="16.5" customHeight="1">
      <c r="A283" s="2"/>
    </row>
    <row r="284" ht="16.5" customHeight="1">
      <c r="A284" s="2"/>
    </row>
    <row r="285" ht="16.5" customHeight="1">
      <c r="A285" s="2"/>
    </row>
    <row r="286" ht="16.5" customHeight="1">
      <c r="A286" s="2"/>
    </row>
    <row r="287" ht="16.5" customHeight="1">
      <c r="A287" s="2"/>
    </row>
    <row r="288" ht="16.5" customHeight="1">
      <c r="A288" s="2"/>
    </row>
    <row r="289" ht="16.5" customHeight="1">
      <c r="A289" s="2"/>
    </row>
    <row r="290" ht="16.5" customHeight="1">
      <c r="A290" s="2"/>
    </row>
    <row r="291" ht="16.5" customHeight="1">
      <c r="A291" s="2"/>
    </row>
    <row r="292" ht="16.5" customHeight="1">
      <c r="A292" s="2"/>
    </row>
    <row r="293" ht="16.5" customHeight="1">
      <c r="A293" s="2"/>
    </row>
    <row r="294" ht="16.5" customHeight="1">
      <c r="A294" s="2"/>
    </row>
    <row r="295" ht="16.5" customHeight="1">
      <c r="A295" s="2"/>
    </row>
    <row r="296" ht="16.5" customHeight="1">
      <c r="A296" s="2"/>
    </row>
    <row r="297" ht="16.5" customHeight="1">
      <c r="A297" s="2"/>
    </row>
    <row r="298" ht="16.5" customHeight="1">
      <c r="A298" s="2"/>
    </row>
    <row r="299" ht="16.5" customHeight="1">
      <c r="A299" s="2"/>
    </row>
    <row r="300" ht="16.5" customHeight="1">
      <c r="A300" s="2"/>
    </row>
    <row r="301" ht="16.5" customHeight="1">
      <c r="A301" s="2"/>
    </row>
    <row r="302" ht="16.5" customHeight="1">
      <c r="A302" s="2"/>
    </row>
    <row r="303" ht="16.5" customHeight="1">
      <c r="A303" s="2"/>
    </row>
    <row r="304" ht="16.5" customHeight="1">
      <c r="A304" s="2"/>
    </row>
    <row r="305" ht="16.5" customHeight="1">
      <c r="A305" s="2"/>
    </row>
    <row r="306" ht="16.5" customHeight="1">
      <c r="A306" s="2"/>
    </row>
    <row r="307" ht="16.5" customHeight="1">
      <c r="A307" s="2"/>
    </row>
    <row r="308" ht="16.5" customHeight="1">
      <c r="A308" s="2"/>
    </row>
    <row r="309" ht="16.5" customHeight="1">
      <c r="A309" s="2"/>
    </row>
    <row r="310" ht="16.5" customHeight="1">
      <c r="A310" s="2"/>
    </row>
    <row r="311" ht="16.5" customHeight="1">
      <c r="A311" s="2"/>
    </row>
    <row r="312" ht="16.5" customHeight="1">
      <c r="A312" s="2"/>
    </row>
    <row r="313" ht="16.5" customHeight="1">
      <c r="A313" s="2"/>
    </row>
    <row r="314" ht="16.5" customHeight="1">
      <c r="A314" s="2"/>
    </row>
    <row r="315" ht="16.5" customHeight="1">
      <c r="A315" s="2"/>
    </row>
    <row r="316" ht="16.5" customHeight="1">
      <c r="A316" s="2"/>
    </row>
    <row r="317" ht="16.5" customHeight="1">
      <c r="A317" s="2"/>
    </row>
    <row r="318" ht="16.5" customHeight="1">
      <c r="A318" s="2"/>
    </row>
    <row r="319" ht="16.5" customHeight="1">
      <c r="A319" s="2"/>
    </row>
    <row r="320" ht="16.5" customHeight="1">
      <c r="A320" s="2"/>
    </row>
    <row r="321" ht="16.5" customHeight="1">
      <c r="A321" s="2"/>
    </row>
    <row r="322" ht="16.5" customHeight="1">
      <c r="A322" s="2"/>
    </row>
    <row r="323" ht="16.5" customHeight="1">
      <c r="A323" s="2"/>
    </row>
    <row r="324" ht="16.5" customHeight="1">
      <c r="A324" s="2"/>
    </row>
    <row r="325" ht="16.5" customHeight="1">
      <c r="A325" s="2"/>
    </row>
    <row r="326" ht="16.5" customHeight="1">
      <c r="A326" s="2"/>
    </row>
    <row r="327" ht="16.5" customHeight="1">
      <c r="A327" s="2"/>
    </row>
    <row r="328" ht="16.5" customHeight="1">
      <c r="A328" s="2"/>
    </row>
    <row r="329" ht="16.5" customHeight="1">
      <c r="A329" s="2"/>
    </row>
    <row r="330" ht="16.5" customHeight="1">
      <c r="A330" s="2"/>
    </row>
    <row r="331" ht="16.5" customHeight="1">
      <c r="A331" s="2"/>
    </row>
    <row r="332" ht="16.5" customHeight="1">
      <c r="A332" s="2"/>
    </row>
    <row r="333" ht="16.5" customHeight="1">
      <c r="A333" s="2"/>
    </row>
    <row r="334" ht="16.5" customHeight="1">
      <c r="A334" s="2"/>
    </row>
    <row r="335" ht="16.5" customHeight="1">
      <c r="A335" s="2"/>
    </row>
    <row r="336" ht="16.5" customHeight="1">
      <c r="A336" s="2"/>
    </row>
    <row r="337" ht="16.5" customHeight="1">
      <c r="A337" s="2"/>
    </row>
    <row r="338" ht="16.5" customHeight="1">
      <c r="A338" s="2"/>
    </row>
    <row r="339" ht="16.5" customHeight="1">
      <c r="A339" s="2"/>
    </row>
    <row r="340" ht="16.5" customHeight="1">
      <c r="A340" s="2"/>
    </row>
    <row r="341" ht="16.5" customHeight="1">
      <c r="A341" s="2"/>
    </row>
    <row r="342" ht="16.5" customHeight="1">
      <c r="A342" s="2"/>
    </row>
    <row r="343" ht="16.5" customHeight="1">
      <c r="A343" s="2"/>
    </row>
    <row r="344" ht="16.5" customHeight="1">
      <c r="A344" s="2"/>
    </row>
    <row r="345" ht="16.5" customHeight="1">
      <c r="A345" s="2"/>
    </row>
    <row r="346" ht="16.5" customHeight="1">
      <c r="A346" s="2"/>
    </row>
    <row r="347" ht="16.5" customHeight="1">
      <c r="A347" s="2"/>
    </row>
    <row r="348" ht="16.5" customHeight="1">
      <c r="A348" s="2"/>
    </row>
    <row r="349" ht="16.5" customHeight="1">
      <c r="A349" s="2"/>
    </row>
    <row r="350" ht="16.5" customHeight="1">
      <c r="A350" s="2"/>
    </row>
    <row r="351" ht="16.5" customHeight="1">
      <c r="A351" s="2"/>
    </row>
    <row r="352" ht="16.5" customHeight="1">
      <c r="A352" s="2"/>
    </row>
    <row r="353" ht="16.5" customHeight="1">
      <c r="A353" s="2"/>
    </row>
    <row r="354" ht="16.5" customHeight="1">
      <c r="A354" s="2"/>
    </row>
    <row r="355" ht="16.5" customHeight="1">
      <c r="A355" s="2"/>
    </row>
    <row r="356" ht="16.5" customHeight="1">
      <c r="A356" s="2"/>
    </row>
    <row r="357" ht="16.5" customHeight="1">
      <c r="A357" s="2"/>
    </row>
    <row r="358" ht="16.5" customHeight="1">
      <c r="A358" s="2"/>
    </row>
    <row r="359" ht="16.5" customHeight="1">
      <c r="A359" s="2"/>
    </row>
    <row r="360" ht="16.5" customHeight="1">
      <c r="A360" s="2"/>
    </row>
    <row r="361" ht="16.5" customHeight="1">
      <c r="A361" s="2"/>
    </row>
    <row r="362" ht="16.5" customHeight="1">
      <c r="A362" s="2"/>
    </row>
    <row r="363" ht="16.5" customHeight="1">
      <c r="A363" s="2"/>
    </row>
    <row r="364" ht="16.5" customHeight="1">
      <c r="A364" s="2"/>
    </row>
    <row r="365" ht="16.5" customHeight="1">
      <c r="A365" s="2"/>
    </row>
    <row r="366" ht="16.5" customHeight="1">
      <c r="A366" s="2"/>
    </row>
    <row r="367" ht="16.5" customHeight="1">
      <c r="A367" s="2"/>
    </row>
    <row r="368" ht="16.5" customHeight="1">
      <c r="A368" s="2"/>
    </row>
    <row r="369" ht="16.5" customHeight="1">
      <c r="A369" s="2"/>
    </row>
    <row r="370" ht="16.5" customHeight="1">
      <c r="A370" s="2"/>
    </row>
    <row r="371" ht="16.5" customHeight="1">
      <c r="A371" s="2"/>
    </row>
    <row r="372" ht="16.5" customHeight="1">
      <c r="A372" s="2"/>
    </row>
    <row r="373" ht="16.5" customHeight="1">
      <c r="A373" s="2"/>
    </row>
    <row r="374" ht="16.5" customHeight="1">
      <c r="A374" s="2"/>
    </row>
    <row r="375" ht="16.5" customHeight="1">
      <c r="A375" s="2"/>
    </row>
    <row r="376" ht="16.5" customHeight="1">
      <c r="A376" s="2"/>
    </row>
    <row r="377" ht="16.5" customHeight="1">
      <c r="A377" s="2"/>
    </row>
    <row r="378" ht="16.5" customHeight="1">
      <c r="A378" s="2"/>
    </row>
    <row r="379" ht="16.5" customHeight="1">
      <c r="A379" s="2"/>
    </row>
    <row r="380" ht="16.5" customHeight="1">
      <c r="A380" s="2"/>
    </row>
    <row r="381" ht="16.5" customHeight="1">
      <c r="A381" s="2"/>
    </row>
    <row r="382" ht="16.5" customHeight="1">
      <c r="A382" s="2"/>
    </row>
    <row r="383" ht="16.5" customHeight="1">
      <c r="A383" s="2"/>
    </row>
    <row r="384" ht="16.5" customHeight="1">
      <c r="A384" s="2"/>
    </row>
    <row r="385" ht="16.5" customHeight="1">
      <c r="A385" s="2"/>
    </row>
    <row r="386" ht="16.5" customHeight="1">
      <c r="A386" s="2"/>
    </row>
    <row r="387" ht="16.5" customHeight="1">
      <c r="A387" s="2"/>
    </row>
    <row r="388" ht="16.5" customHeight="1">
      <c r="A388" s="2"/>
    </row>
    <row r="389" ht="16.5" customHeight="1">
      <c r="A389" s="2"/>
    </row>
    <row r="390" ht="16.5" customHeight="1">
      <c r="A390" s="2"/>
    </row>
    <row r="391" ht="16.5" customHeight="1">
      <c r="A391" s="2"/>
    </row>
    <row r="392" ht="16.5" customHeight="1">
      <c r="A392" s="2"/>
    </row>
    <row r="393" ht="16.5" customHeight="1">
      <c r="A393" s="2"/>
    </row>
    <row r="394" ht="16.5" customHeight="1">
      <c r="A394" s="2"/>
    </row>
    <row r="395" ht="16.5" customHeight="1">
      <c r="A395" s="2"/>
    </row>
    <row r="396" ht="16.5" customHeight="1">
      <c r="A396" s="2"/>
    </row>
    <row r="397" ht="16.5" customHeight="1">
      <c r="A397" s="2"/>
    </row>
    <row r="398" ht="16.5" customHeight="1">
      <c r="A398" s="2"/>
    </row>
    <row r="399" ht="16.5" customHeight="1">
      <c r="A399" s="2"/>
    </row>
    <row r="400" ht="16.5" customHeight="1">
      <c r="A400" s="2"/>
    </row>
    <row r="401" ht="16.5" customHeight="1">
      <c r="A401" s="2"/>
    </row>
    <row r="402" ht="16.5" customHeight="1">
      <c r="A402" s="2"/>
    </row>
    <row r="403" ht="16.5" customHeight="1">
      <c r="A403" s="2"/>
    </row>
    <row r="404" ht="16.5" customHeight="1">
      <c r="A404" s="2"/>
    </row>
    <row r="405" ht="16.5" customHeight="1">
      <c r="A405" s="2"/>
    </row>
    <row r="406" ht="16.5" customHeight="1">
      <c r="A406" s="2"/>
    </row>
    <row r="407" ht="16.5" customHeight="1">
      <c r="A407" s="2"/>
    </row>
    <row r="408" ht="16.5" customHeight="1">
      <c r="A408" s="2"/>
    </row>
    <row r="409" ht="16.5" customHeight="1">
      <c r="A409" s="2"/>
    </row>
    <row r="410" ht="16.5" customHeight="1">
      <c r="A410" s="2"/>
    </row>
    <row r="411" ht="16.5" customHeight="1">
      <c r="A411" s="2"/>
    </row>
    <row r="412" ht="16.5" customHeight="1">
      <c r="A412" s="2"/>
    </row>
    <row r="413" ht="16.5" customHeight="1">
      <c r="A413" s="2"/>
    </row>
    <row r="414" ht="16.5" customHeight="1">
      <c r="A414" s="2"/>
    </row>
    <row r="415" ht="16.5" customHeight="1">
      <c r="A415" s="2"/>
    </row>
    <row r="416" ht="16.5" customHeight="1">
      <c r="A416" s="2"/>
    </row>
    <row r="417" ht="16.5" customHeight="1">
      <c r="A417" s="2"/>
    </row>
    <row r="418" ht="16.5" customHeight="1">
      <c r="A418" s="2"/>
    </row>
    <row r="419" ht="16.5" customHeight="1">
      <c r="A419" s="2"/>
    </row>
    <row r="420" ht="16.5" customHeight="1">
      <c r="A420" s="2"/>
    </row>
    <row r="421" ht="16.5" customHeight="1">
      <c r="A421" s="2"/>
    </row>
    <row r="422" ht="16.5" customHeight="1">
      <c r="A422" s="2"/>
    </row>
    <row r="423" ht="16.5" customHeight="1">
      <c r="A423" s="2"/>
    </row>
    <row r="424" ht="16.5" customHeight="1">
      <c r="A424" s="2"/>
    </row>
    <row r="425" ht="16.5" customHeight="1">
      <c r="A425" s="2"/>
    </row>
    <row r="426" ht="16.5" customHeight="1">
      <c r="A426" s="2"/>
    </row>
    <row r="427" ht="16.5" customHeight="1">
      <c r="A427" s="2"/>
    </row>
    <row r="428" ht="16.5" customHeight="1">
      <c r="A428" s="2"/>
    </row>
    <row r="429" ht="16.5" customHeight="1">
      <c r="A429" s="2"/>
    </row>
    <row r="430" ht="16.5" customHeight="1">
      <c r="A430" s="2"/>
    </row>
    <row r="431" ht="16.5" customHeight="1">
      <c r="A431" s="2"/>
    </row>
    <row r="432" ht="16.5" customHeight="1">
      <c r="A432" s="2"/>
    </row>
    <row r="433" ht="16.5" customHeight="1">
      <c r="A433" s="2"/>
    </row>
    <row r="434" ht="16.5" customHeight="1">
      <c r="A434" s="2"/>
    </row>
    <row r="435" ht="16.5" customHeight="1">
      <c r="A435" s="2"/>
    </row>
    <row r="436" ht="16.5" customHeight="1">
      <c r="A436" s="2"/>
    </row>
    <row r="437" ht="16.5" customHeight="1">
      <c r="A437" s="2"/>
    </row>
    <row r="438" ht="16.5" customHeight="1">
      <c r="A438" s="2"/>
    </row>
    <row r="439" ht="16.5" customHeight="1">
      <c r="A439" s="2"/>
    </row>
    <row r="440" ht="16.5" customHeight="1">
      <c r="A440" s="2"/>
    </row>
    <row r="441" ht="16.5" customHeight="1">
      <c r="A441" s="2"/>
    </row>
    <row r="442" ht="16.5" customHeight="1">
      <c r="A442" s="2"/>
    </row>
    <row r="443" ht="16.5" customHeight="1">
      <c r="A443" s="2"/>
    </row>
    <row r="444" ht="16.5" customHeight="1">
      <c r="A444" s="2"/>
    </row>
    <row r="445" ht="16.5" customHeight="1">
      <c r="A445" s="2"/>
    </row>
    <row r="446" ht="16.5" customHeight="1">
      <c r="A446" s="2"/>
    </row>
    <row r="447" ht="16.5" customHeight="1">
      <c r="A447" s="2"/>
    </row>
    <row r="448" ht="16.5" customHeight="1">
      <c r="A448" s="2"/>
    </row>
    <row r="449" ht="16.5" customHeight="1">
      <c r="A449" s="2"/>
    </row>
    <row r="450" ht="16.5" customHeight="1">
      <c r="A450" s="2"/>
    </row>
    <row r="451" ht="16.5" customHeight="1">
      <c r="A451" s="2"/>
    </row>
    <row r="452" ht="16.5" customHeight="1">
      <c r="A452" s="2"/>
    </row>
    <row r="453" ht="16.5" customHeight="1">
      <c r="A453" s="2"/>
    </row>
    <row r="454" ht="16.5" customHeight="1">
      <c r="A454" s="2"/>
    </row>
    <row r="455" ht="16.5" customHeight="1">
      <c r="A455" s="2"/>
    </row>
    <row r="456" ht="16.5" customHeight="1">
      <c r="A456" s="2"/>
    </row>
    <row r="457" ht="16.5" customHeight="1">
      <c r="A457" s="2"/>
    </row>
    <row r="458" ht="16.5" customHeight="1">
      <c r="A458" s="2"/>
    </row>
    <row r="459" ht="16.5" customHeight="1">
      <c r="A459" s="2"/>
    </row>
    <row r="460" ht="16.5" customHeight="1">
      <c r="A460" s="2"/>
    </row>
    <row r="461" ht="16.5" customHeight="1">
      <c r="A461" s="2"/>
    </row>
    <row r="462" ht="16.5" customHeight="1">
      <c r="A462" s="2"/>
    </row>
    <row r="463" ht="16.5" customHeight="1">
      <c r="A463" s="2"/>
    </row>
    <row r="464" ht="16.5" customHeight="1">
      <c r="A464" s="2"/>
    </row>
    <row r="465" ht="16.5" customHeight="1">
      <c r="A465" s="2"/>
    </row>
    <row r="466" ht="16.5" customHeight="1">
      <c r="A466" s="2"/>
    </row>
    <row r="467" ht="16.5" customHeight="1">
      <c r="A467" s="2"/>
    </row>
    <row r="468" ht="16.5" customHeight="1">
      <c r="A468" s="2"/>
    </row>
    <row r="469" ht="16.5" customHeight="1">
      <c r="A469" s="2"/>
    </row>
    <row r="470" ht="16.5" customHeight="1">
      <c r="A470" s="2"/>
    </row>
    <row r="471" ht="16.5" customHeight="1">
      <c r="A471" s="2"/>
    </row>
    <row r="472" ht="16.5" customHeight="1">
      <c r="A472" s="2"/>
    </row>
    <row r="473" ht="16.5" customHeight="1">
      <c r="A473" s="2"/>
    </row>
    <row r="474" ht="16.5" customHeight="1">
      <c r="A474" s="2"/>
    </row>
    <row r="475" ht="16.5" customHeight="1">
      <c r="A475" s="2"/>
    </row>
    <row r="476" ht="16.5" customHeight="1">
      <c r="A476" s="2"/>
    </row>
    <row r="477" ht="16.5" customHeight="1">
      <c r="A477" s="2"/>
    </row>
    <row r="478" ht="16.5" customHeight="1">
      <c r="A478" s="2"/>
    </row>
    <row r="479" ht="16.5" customHeight="1">
      <c r="A479" s="2"/>
    </row>
    <row r="480" ht="16.5" customHeight="1">
      <c r="A480" s="2"/>
    </row>
    <row r="481" ht="16.5" customHeight="1">
      <c r="A481" s="2"/>
    </row>
    <row r="482" ht="16.5" customHeight="1">
      <c r="A482" s="2"/>
    </row>
    <row r="483" ht="16.5" customHeight="1">
      <c r="A483" s="2"/>
    </row>
    <row r="484" ht="16.5" customHeight="1">
      <c r="A484" s="2"/>
    </row>
    <row r="485" ht="16.5" customHeight="1">
      <c r="A485" s="2"/>
    </row>
    <row r="486" ht="16.5" customHeight="1">
      <c r="A486" s="2"/>
    </row>
    <row r="487" ht="16.5" customHeight="1">
      <c r="A487" s="2"/>
    </row>
    <row r="488" ht="16.5" customHeight="1">
      <c r="A488" s="2"/>
    </row>
    <row r="489" ht="16.5" customHeight="1">
      <c r="A489" s="2"/>
    </row>
    <row r="490" ht="16.5" customHeight="1">
      <c r="A490" s="2"/>
    </row>
    <row r="491" ht="16.5" customHeight="1">
      <c r="A491" s="2"/>
    </row>
    <row r="492" ht="16.5" customHeight="1">
      <c r="A492" s="2"/>
    </row>
    <row r="493" ht="16.5" customHeight="1">
      <c r="A493" s="2"/>
    </row>
    <row r="494" ht="16.5" customHeight="1">
      <c r="A494" s="2"/>
    </row>
    <row r="495" ht="16.5" customHeight="1">
      <c r="A495" s="2"/>
    </row>
    <row r="496" ht="16.5" customHeight="1">
      <c r="A496" s="2"/>
    </row>
    <row r="497" ht="16.5" customHeight="1">
      <c r="A497" s="2"/>
    </row>
    <row r="498" ht="16.5" customHeight="1">
      <c r="A498" s="2"/>
    </row>
    <row r="499" ht="16.5" customHeight="1">
      <c r="A499" s="2"/>
    </row>
    <row r="500" ht="16.5" customHeight="1">
      <c r="A500" s="2"/>
    </row>
    <row r="501" ht="16.5" customHeight="1">
      <c r="A501" s="2"/>
    </row>
    <row r="502" ht="16.5" customHeight="1">
      <c r="A502" s="2"/>
    </row>
    <row r="503" ht="16.5" customHeight="1">
      <c r="A503" s="2"/>
    </row>
    <row r="504" ht="16.5" customHeight="1">
      <c r="A504" s="2"/>
    </row>
    <row r="505" ht="16.5" customHeight="1">
      <c r="A505" s="2"/>
    </row>
    <row r="506" ht="16.5" customHeight="1">
      <c r="A506" s="2"/>
    </row>
    <row r="507" ht="16.5" customHeight="1">
      <c r="A507" s="2"/>
    </row>
    <row r="508" ht="16.5" customHeight="1">
      <c r="A508" s="2"/>
    </row>
    <row r="509" ht="16.5" customHeight="1">
      <c r="A509" s="2"/>
    </row>
    <row r="510" ht="16.5" customHeight="1">
      <c r="A510" s="2"/>
    </row>
    <row r="511" ht="16.5" customHeight="1">
      <c r="A511" s="2"/>
    </row>
    <row r="512" ht="16.5" customHeight="1">
      <c r="A512" s="2"/>
    </row>
    <row r="513" ht="16.5" customHeight="1">
      <c r="A513" s="2"/>
    </row>
    <row r="514" ht="16.5" customHeight="1">
      <c r="A514" s="2"/>
    </row>
    <row r="515" ht="16.5" customHeight="1">
      <c r="A515" s="2"/>
    </row>
    <row r="516" ht="16.5" customHeight="1">
      <c r="A516" s="2"/>
    </row>
    <row r="517" ht="16.5" customHeight="1">
      <c r="A517" s="2"/>
    </row>
    <row r="518" ht="16.5" customHeight="1">
      <c r="A518" s="2"/>
    </row>
    <row r="519" ht="16.5" customHeight="1">
      <c r="A519" s="2"/>
    </row>
    <row r="520" ht="16.5" customHeight="1">
      <c r="A520" s="2"/>
    </row>
    <row r="521" ht="16.5" customHeight="1">
      <c r="A521" s="2"/>
    </row>
    <row r="522" ht="16.5" customHeight="1">
      <c r="A522" s="2"/>
    </row>
    <row r="523" ht="16.5" customHeight="1">
      <c r="A523" s="2"/>
    </row>
    <row r="524" ht="16.5" customHeight="1">
      <c r="A524" s="2"/>
    </row>
    <row r="525" ht="16.5" customHeight="1">
      <c r="A525" s="2"/>
    </row>
    <row r="526" ht="16.5" customHeight="1">
      <c r="A526" s="2"/>
    </row>
    <row r="527" ht="16.5" customHeight="1">
      <c r="A527" s="2"/>
    </row>
    <row r="528" ht="16.5" customHeight="1">
      <c r="A528" s="2"/>
    </row>
    <row r="529" ht="16.5" customHeight="1">
      <c r="A529" s="2"/>
    </row>
    <row r="530" ht="16.5" customHeight="1">
      <c r="A530" s="2"/>
    </row>
    <row r="531" ht="16.5" customHeight="1">
      <c r="A531" s="2"/>
    </row>
    <row r="532" ht="16.5" customHeight="1">
      <c r="A532" s="2"/>
    </row>
    <row r="533" ht="16.5" customHeight="1">
      <c r="A533" s="2"/>
    </row>
    <row r="534" ht="16.5" customHeight="1">
      <c r="A534" s="2"/>
    </row>
    <row r="535" ht="16.5" customHeight="1">
      <c r="A535" s="2"/>
    </row>
    <row r="536" ht="16.5" customHeight="1">
      <c r="A536" s="2"/>
    </row>
    <row r="537" ht="16.5" customHeight="1">
      <c r="A537" s="2"/>
    </row>
    <row r="538" ht="16.5" customHeight="1">
      <c r="A538" s="2"/>
    </row>
    <row r="539" ht="16.5" customHeight="1">
      <c r="A539" s="2"/>
    </row>
    <row r="540" ht="16.5" customHeight="1">
      <c r="A540" s="2"/>
    </row>
    <row r="541" ht="16.5" customHeight="1">
      <c r="A541" s="2"/>
    </row>
    <row r="542" ht="16.5" customHeight="1">
      <c r="A542" s="2"/>
    </row>
    <row r="543" ht="16.5" customHeight="1">
      <c r="A543" s="2"/>
    </row>
    <row r="544" ht="16.5" customHeight="1">
      <c r="A544" s="2"/>
    </row>
    <row r="545" ht="16.5" customHeight="1">
      <c r="A545" s="2"/>
    </row>
    <row r="546" ht="16.5" customHeight="1">
      <c r="A546" s="2"/>
    </row>
    <row r="547" ht="16.5" customHeight="1">
      <c r="A547" s="2"/>
    </row>
    <row r="548" ht="16.5" customHeight="1">
      <c r="A548" s="2"/>
    </row>
    <row r="549" ht="16.5" customHeight="1">
      <c r="A549" s="2"/>
    </row>
    <row r="550" ht="16.5" customHeight="1">
      <c r="A550" s="2"/>
    </row>
    <row r="551" ht="16.5" customHeight="1">
      <c r="A551" s="2"/>
    </row>
    <row r="552" ht="16.5" customHeight="1">
      <c r="A552" s="2"/>
    </row>
    <row r="553" ht="16.5" customHeight="1">
      <c r="A553" s="2"/>
    </row>
    <row r="554" ht="16.5" customHeight="1">
      <c r="A554" s="2"/>
    </row>
    <row r="555" ht="16.5" customHeight="1">
      <c r="A555" s="2"/>
    </row>
    <row r="556" ht="16.5" customHeight="1">
      <c r="A556" s="2"/>
    </row>
    <row r="557" ht="16.5" customHeight="1">
      <c r="A557" s="2"/>
    </row>
    <row r="558" ht="16.5" customHeight="1">
      <c r="A558" s="2"/>
    </row>
    <row r="559" ht="16.5" customHeight="1">
      <c r="A559" s="2"/>
    </row>
    <row r="560" ht="16.5" customHeight="1">
      <c r="A560" s="2"/>
    </row>
    <row r="561" ht="16.5" customHeight="1">
      <c r="A561" s="2"/>
    </row>
    <row r="562" ht="16.5" customHeight="1">
      <c r="A562" s="2"/>
    </row>
    <row r="563" ht="16.5" customHeight="1">
      <c r="A563" s="2"/>
    </row>
    <row r="564" ht="16.5" customHeight="1">
      <c r="A564" s="2"/>
    </row>
    <row r="565" ht="16.5" customHeight="1">
      <c r="A565" s="2"/>
    </row>
    <row r="566" ht="16.5" customHeight="1">
      <c r="A566" s="2"/>
    </row>
    <row r="567" ht="16.5" customHeight="1">
      <c r="A567" s="2"/>
    </row>
    <row r="568" ht="16.5" customHeight="1">
      <c r="A568" s="2"/>
    </row>
    <row r="569" ht="16.5" customHeight="1">
      <c r="A569" s="2"/>
    </row>
    <row r="570" ht="16.5" customHeight="1">
      <c r="A570" s="2"/>
    </row>
    <row r="571" ht="16.5" customHeight="1">
      <c r="A571" s="2"/>
    </row>
    <row r="572" ht="16.5" customHeight="1">
      <c r="A572" s="2"/>
    </row>
    <row r="573" ht="16.5" customHeight="1">
      <c r="A573" s="2"/>
    </row>
    <row r="574" ht="16.5" customHeight="1">
      <c r="A574" s="2"/>
    </row>
    <row r="575" ht="16.5" customHeight="1">
      <c r="A575" s="2"/>
    </row>
    <row r="576" ht="16.5" customHeight="1">
      <c r="A576" s="2"/>
    </row>
    <row r="577" ht="16.5" customHeight="1">
      <c r="A577" s="2"/>
    </row>
    <row r="578" ht="16.5" customHeight="1">
      <c r="A578" s="2"/>
    </row>
    <row r="579" ht="16.5" customHeight="1">
      <c r="A579" s="2"/>
    </row>
    <row r="580" ht="16.5" customHeight="1">
      <c r="A580" s="2"/>
    </row>
    <row r="581" ht="16.5" customHeight="1">
      <c r="A581" s="2"/>
    </row>
    <row r="582" ht="16.5" customHeight="1">
      <c r="A582" s="2"/>
    </row>
    <row r="583" ht="16.5" customHeight="1">
      <c r="A583" s="2"/>
    </row>
    <row r="584" ht="16.5" customHeight="1">
      <c r="A584" s="2"/>
    </row>
    <row r="585" ht="16.5" customHeight="1">
      <c r="A585" s="2"/>
    </row>
    <row r="586" ht="16.5" customHeight="1">
      <c r="A586" s="2"/>
    </row>
    <row r="587" ht="16.5" customHeight="1">
      <c r="A587" s="2"/>
    </row>
    <row r="588" ht="16.5" customHeight="1">
      <c r="A588" s="2"/>
    </row>
    <row r="589" ht="16.5" customHeight="1">
      <c r="A589" s="2"/>
    </row>
    <row r="590" ht="16.5" customHeight="1">
      <c r="A590" s="2"/>
    </row>
    <row r="591" ht="16.5" customHeight="1">
      <c r="A591" s="2"/>
    </row>
    <row r="592" ht="16.5" customHeight="1">
      <c r="A592" s="2"/>
    </row>
    <row r="593" ht="16.5" customHeight="1">
      <c r="A593" s="2"/>
    </row>
    <row r="594" ht="16.5" customHeight="1">
      <c r="A594" s="2"/>
    </row>
    <row r="595" ht="16.5" customHeight="1">
      <c r="A595" s="2"/>
    </row>
    <row r="596" ht="16.5" customHeight="1">
      <c r="A596" s="2"/>
    </row>
    <row r="597" ht="16.5" customHeight="1">
      <c r="A597" s="2"/>
    </row>
    <row r="598" ht="16.5" customHeight="1">
      <c r="A598" s="2"/>
    </row>
    <row r="599" ht="16.5" customHeight="1">
      <c r="A599" s="2"/>
    </row>
    <row r="600" ht="16.5" customHeight="1">
      <c r="A600" s="2"/>
    </row>
    <row r="601" ht="16.5" customHeight="1">
      <c r="A601" s="2"/>
    </row>
    <row r="602" ht="16.5" customHeight="1">
      <c r="A602" s="2"/>
    </row>
    <row r="603" ht="16.5" customHeight="1">
      <c r="A603" s="2"/>
    </row>
    <row r="604" ht="16.5" customHeight="1">
      <c r="A604" s="2"/>
    </row>
    <row r="605" ht="16.5" customHeight="1">
      <c r="A605" s="2"/>
    </row>
    <row r="606" ht="16.5" customHeight="1">
      <c r="A606" s="2"/>
    </row>
    <row r="607" ht="16.5" customHeight="1">
      <c r="A607" s="2"/>
    </row>
    <row r="608" ht="16.5" customHeight="1">
      <c r="A608" s="2"/>
    </row>
    <row r="609" ht="16.5" customHeight="1">
      <c r="A609" s="2"/>
    </row>
    <row r="610" ht="16.5" customHeight="1">
      <c r="A610" s="2"/>
    </row>
    <row r="611" ht="16.5" customHeight="1">
      <c r="A611" s="2"/>
    </row>
    <row r="612" ht="16.5" customHeight="1">
      <c r="A612" s="2"/>
    </row>
    <row r="613" ht="16.5" customHeight="1">
      <c r="A613" s="2"/>
    </row>
    <row r="614" ht="16.5" customHeight="1">
      <c r="A614" s="2"/>
    </row>
    <row r="615" ht="16.5" customHeight="1">
      <c r="A615" s="2"/>
    </row>
    <row r="616" ht="16.5" customHeight="1">
      <c r="A616" s="2"/>
    </row>
    <row r="617" ht="16.5" customHeight="1">
      <c r="A617" s="2"/>
    </row>
    <row r="618" ht="16.5" customHeight="1">
      <c r="A618" s="2"/>
    </row>
    <row r="619" ht="16.5" customHeight="1">
      <c r="A619" s="2"/>
    </row>
    <row r="620" ht="16.5" customHeight="1">
      <c r="A620" s="2"/>
    </row>
    <row r="621" ht="16.5" customHeight="1">
      <c r="A621" s="2"/>
    </row>
    <row r="622" ht="16.5" customHeight="1">
      <c r="A622" s="2"/>
    </row>
    <row r="623" ht="16.5" customHeight="1">
      <c r="A623" s="2"/>
    </row>
    <row r="624" ht="16.5" customHeight="1">
      <c r="A624" s="2"/>
    </row>
    <row r="625" ht="16.5" customHeight="1">
      <c r="A625" s="2"/>
    </row>
    <row r="626" ht="16.5" customHeight="1">
      <c r="A626" s="2"/>
    </row>
    <row r="627" ht="16.5" customHeight="1">
      <c r="A627" s="2"/>
    </row>
    <row r="628" ht="16.5" customHeight="1">
      <c r="A628" s="2"/>
    </row>
    <row r="629" ht="16.5" customHeight="1">
      <c r="A629" s="2"/>
    </row>
    <row r="630" ht="16.5" customHeight="1">
      <c r="A630" s="2"/>
    </row>
    <row r="631" ht="16.5" customHeight="1">
      <c r="A631" s="2"/>
    </row>
    <row r="632" ht="16.5" customHeight="1">
      <c r="A632" s="2"/>
    </row>
    <row r="633" ht="16.5" customHeight="1">
      <c r="A633" s="2"/>
    </row>
    <row r="634" ht="16.5" customHeight="1">
      <c r="A634" s="2"/>
    </row>
    <row r="635" ht="16.5" customHeight="1">
      <c r="A635" s="2"/>
    </row>
    <row r="636" ht="16.5" customHeight="1">
      <c r="A636" s="2"/>
    </row>
    <row r="637" ht="16.5" customHeight="1">
      <c r="A637" s="2"/>
    </row>
    <row r="638" ht="16.5" customHeight="1">
      <c r="A638" s="2"/>
    </row>
    <row r="639" ht="16.5" customHeight="1">
      <c r="A639" s="2"/>
    </row>
    <row r="640" ht="16.5" customHeight="1">
      <c r="A640" s="2"/>
    </row>
    <row r="641" ht="16.5" customHeight="1">
      <c r="A641" s="2"/>
    </row>
    <row r="642" ht="16.5" customHeight="1">
      <c r="A642" s="2"/>
    </row>
    <row r="643" ht="16.5" customHeight="1">
      <c r="A643" s="2"/>
    </row>
    <row r="644" ht="16.5" customHeight="1">
      <c r="A644" s="2"/>
    </row>
    <row r="645" ht="16.5" customHeight="1">
      <c r="A645" s="2"/>
    </row>
    <row r="646" ht="16.5" customHeight="1">
      <c r="A646" s="2"/>
    </row>
    <row r="647" ht="16.5" customHeight="1">
      <c r="A647" s="2"/>
    </row>
    <row r="648" ht="16.5" customHeight="1">
      <c r="A648" s="2"/>
    </row>
    <row r="649" ht="16.5" customHeight="1">
      <c r="A649" s="2"/>
    </row>
    <row r="650" ht="16.5" customHeight="1">
      <c r="A650" s="2"/>
    </row>
    <row r="651" ht="16.5" customHeight="1">
      <c r="A651" s="2"/>
    </row>
    <row r="652" ht="16.5" customHeight="1">
      <c r="A652" s="2"/>
    </row>
    <row r="653" ht="16.5" customHeight="1">
      <c r="A653" s="2"/>
    </row>
    <row r="654" ht="16.5" customHeight="1">
      <c r="A654" s="2"/>
    </row>
    <row r="655" ht="16.5" customHeight="1">
      <c r="A655" s="2"/>
    </row>
    <row r="656" ht="16.5" customHeight="1">
      <c r="A656" s="2"/>
    </row>
    <row r="657" ht="16.5" customHeight="1">
      <c r="A657" s="2"/>
    </row>
    <row r="658" ht="16.5" customHeight="1">
      <c r="A658" s="2"/>
    </row>
    <row r="659" ht="16.5" customHeight="1">
      <c r="A659" s="2"/>
    </row>
    <row r="660" ht="16.5" customHeight="1">
      <c r="A660" s="2"/>
    </row>
    <row r="661" ht="16.5" customHeight="1">
      <c r="A661" s="2"/>
    </row>
    <row r="662" ht="16.5" customHeight="1">
      <c r="A662" s="2"/>
    </row>
    <row r="663" ht="16.5" customHeight="1">
      <c r="A663" s="2"/>
    </row>
    <row r="664" ht="16.5" customHeight="1">
      <c r="A664" s="2"/>
    </row>
    <row r="665" ht="16.5" customHeight="1">
      <c r="A665" s="2"/>
    </row>
    <row r="666" ht="16.5" customHeight="1">
      <c r="A666" s="2"/>
    </row>
    <row r="667" ht="16.5" customHeight="1">
      <c r="A667" s="2"/>
    </row>
    <row r="668" ht="16.5" customHeight="1">
      <c r="A668" s="2"/>
    </row>
    <row r="669" ht="16.5" customHeight="1">
      <c r="A669" s="2"/>
    </row>
    <row r="670" ht="16.5" customHeight="1">
      <c r="A670" s="2"/>
    </row>
    <row r="671" ht="16.5" customHeight="1">
      <c r="A671" s="2"/>
    </row>
    <row r="672" ht="16.5" customHeight="1">
      <c r="A672" s="2"/>
    </row>
    <row r="673" ht="16.5" customHeight="1">
      <c r="A673" s="2"/>
    </row>
    <row r="674" ht="16.5" customHeight="1">
      <c r="A674" s="2"/>
    </row>
    <row r="675" ht="16.5" customHeight="1">
      <c r="A675" s="2"/>
    </row>
    <row r="676" ht="16.5" customHeight="1">
      <c r="A676" s="2"/>
    </row>
    <row r="677" ht="16.5" customHeight="1">
      <c r="A677" s="2"/>
    </row>
    <row r="678" ht="16.5" customHeight="1">
      <c r="A678" s="2"/>
    </row>
    <row r="679" ht="16.5" customHeight="1">
      <c r="A679" s="2"/>
    </row>
    <row r="680" ht="16.5" customHeight="1">
      <c r="A680" s="2"/>
    </row>
    <row r="681" ht="16.5" customHeight="1">
      <c r="A681" s="2"/>
    </row>
    <row r="682" ht="16.5" customHeight="1">
      <c r="A682" s="2"/>
    </row>
    <row r="683" ht="16.5" customHeight="1">
      <c r="A683" s="2"/>
    </row>
    <row r="684" ht="16.5" customHeight="1">
      <c r="A684" s="2"/>
    </row>
    <row r="685" ht="16.5" customHeight="1">
      <c r="A685" s="2"/>
    </row>
    <row r="686" ht="16.5" customHeight="1">
      <c r="A686" s="2"/>
    </row>
    <row r="687" ht="16.5" customHeight="1">
      <c r="A687" s="2"/>
    </row>
    <row r="688" ht="16.5" customHeight="1">
      <c r="A688" s="2"/>
    </row>
    <row r="689" ht="16.5" customHeight="1">
      <c r="A689" s="2"/>
    </row>
    <row r="690" ht="16.5" customHeight="1">
      <c r="A690" s="2"/>
    </row>
    <row r="691" ht="16.5" customHeight="1">
      <c r="A691" s="2"/>
    </row>
    <row r="692" ht="16.5" customHeight="1">
      <c r="A692" s="2"/>
    </row>
    <row r="693" ht="16.5" customHeight="1">
      <c r="A693" s="2"/>
    </row>
    <row r="694" ht="16.5" customHeight="1">
      <c r="A694" s="2"/>
    </row>
    <row r="695" ht="16.5" customHeight="1">
      <c r="A695" s="2"/>
    </row>
    <row r="696" ht="16.5" customHeight="1">
      <c r="A696" s="2"/>
    </row>
    <row r="697" ht="16.5" customHeight="1">
      <c r="A697" s="2"/>
    </row>
    <row r="698" ht="16.5" customHeight="1">
      <c r="A698" s="2"/>
    </row>
    <row r="699" ht="16.5" customHeight="1">
      <c r="A699" s="2"/>
    </row>
    <row r="700" ht="16.5" customHeight="1">
      <c r="A700" s="2"/>
    </row>
    <row r="701" ht="16.5" customHeight="1">
      <c r="A701" s="2"/>
    </row>
    <row r="702" ht="16.5" customHeight="1">
      <c r="A702" s="2"/>
    </row>
    <row r="703" ht="16.5" customHeight="1">
      <c r="A703" s="2"/>
    </row>
    <row r="704" ht="16.5" customHeight="1">
      <c r="A704" s="2"/>
    </row>
    <row r="705" ht="16.5" customHeight="1">
      <c r="A705" s="2"/>
    </row>
    <row r="706" ht="16.5" customHeight="1">
      <c r="A706" s="2"/>
    </row>
    <row r="707" ht="16.5" customHeight="1">
      <c r="A707" s="2"/>
    </row>
    <row r="708" ht="16.5" customHeight="1">
      <c r="A708" s="2"/>
    </row>
    <row r="709" ht="16.5" customHeight="1">
      <c r="A709" s="2"/>
    </row>
    <row r="710" ht="16.5" customHeight="1">
      <c r="A710" s="2"/>
    </row>
    <row r="711" ht="16.5" customHeight="1">
      <c r="A711" s="2"/>
    </row>
    <row r="712" ht="16.5" customHeight="1">
      <c r="A712" s="2"/>
    </row>
    <row r="713" ht="16.5" customHeight="1">
      <c r="A713" s="2"/>
    </row>
    <row r="714" ht="16.5" customHeight="1">
      <c r="A714" s="2"/>
    </row>
    <row r="715" ht="16.5" customHeight="1">
      <c r="A715" s="2"/>
    </row>
    <row r="716" ht="16.5" customHeight="1">
      <c r="A716" s="2"/>
    </row>
    <row r="717" ht="16.5" customHeight="1">
      <c r="A717" s="2"/>
    </row>
    <row r="718" ht="16.5" customHeight="1">
      <c r="A718" s="2"/>
    </row>
    <row r="719" ht="16.5" customHeight="1">
      <c r="A719" s="2"/>
    </row>
    <row r="720" ht="16.5" customHeight="1">
      <c r="A720" s="2"/>
    </row>
    <row r="721" ht="16.5" customHeight="1">
      <c r="A721" s="2"/>
    </row>
    <row r="722" ht="16.5" customHeight="1">
      <c r="A722" s="2"/>
    </row>
    <row r="723" ht="16.5" customHeight="1">
      <c r="A723" s="2"/>
    </row>
    <row r="724" ht="16.5" customHeight="1">
      <c r="A724" s="2"/>
    </row>
    <row r="725" ht="16.5" customHeight="1">
      <c r="A725" s="2"/>
    </row>
    <row r="726" ht="16.5" customHeight="1">
      <c r="A726" s="2"/>
    </row>
    <row r="727" ht="16.5" customHeight="1">
      <c r="A727" s="2"/>
    </row>
    <row r="728" ht="16.5" customHeight="1">
      <c r="A728" s="2"/>
    </row>
    <row r="729" ht="16.5" customHeight="1">
      <c r="A729" s="2"/>
    </row>
    <row r="730" ht="16.5" customHeight="1">
      <c r="A730" s="2"/>
    </row>
    <row r="731" ht="16.5" customHeight="1">
      <c r="A731" s="2"/>
    </row>
    <row r="732" ht="16.5" customHeight="1">
      <c r="A732" s="2"/>
    </row>
    <row r="733" ht="16.5" customHeight="1">
      <c r="A733" s="2"/>
    </row>
    <row r="734" ht="16.5" customHeight="1">
      <c r="A734" s="2"/>
    </row>
    <row r="735" ht="16.5" customHeight="1">
      <c r="A735" s="2"/>
    </row>
    <row r="736" ht="16.5" customHeight="1">
      <c r="A736" s="2"/>
    </row>
    <row r="737" ht="16.5" customHeight="1">
      <c r="A737" s="2"/>
    </row>
    <row r="738" ht="16.5" customHeight="1">
      <c r="A738" s="2"/>
    </row>
    <row r="739" ht="16.5" customHeight="1">
      <c r="A739" s="2"/>
    </row>
    <row r="740" ht="16.5" customHeight="1">
      <c r="A740" s="2"/>
    </row>
    <row r="741" ht="16.5" customHeight="1">
      <c r="A741" s="2"/>
    </row>
    <row r="742" ht="16.5" customHeight="1">
      <c r="A742" s="2"/>
    </row>
    <row r="743" ht="16.5" customHeight="1">
      <c r="A743" s="2"/>
    </row>
    <row r="744" ht="16.5" customHeight="1">
      <c r="A744" s="2"/>
    </row>
    <row r="745" ht="16.5" customHeight="1">
      <c r="A745" s="2"/>
    </row>
    <row r="746" ht="16.5" customHeight="1">
      <c r="A746" s="2"/>
    </row>
    <row r="747" ht="16.5" customHeight="1">
      <c r="A747" s="2"/>
    </row>
    <row r="748" ht="16.5" customHeight="1">
      <c r="A748" s="2"/>
    </row>
    <row r="749" ht="16.5" customHeight="1">
      <c r="A749" s="2"/>
    </row>
    <row r="750" ht="16.5" customHeight="1">
      <c r="A750" s="2"/>
    </row>
    <row r="751" ht="16.5" customHeight="1">
      <c r="A751" s="2"/>
    </row>
    <row r="752" ht="16.5" customHeight="1">
      <c r="A752" s="2"/>
    </row>
    <row r="753" ht="16.5" customHeight="1">
      <c r="A753" s="2"/>
    </row>
    <row r="754" ht="16.5" customHeight="1">
      <c r="A754" s="2"/>
    </row>
    <row r="755" ht="16.5" customHeight="1">
      <c r="A755" s="2"/>
    </row>
    <row r="756" ht="16.5" customHeight="1">
      <c r="A756" s="2"/>
    </row>
    <row r="757" ht="16.5" customHeight="1">
      <c r="A757" s="2"/>
    </row>
    <row r="758" ht="16.5" customHeight="1">
      <c r="A758" s="2"/>
    </row>
    <row r="759" ht="16.5" customHeight="1">
      <c r="A759" s="2"/>
    </row>
    <row r="760" ht="16.5" customHeight="1">
      <c r="A760" s="2"/>
    </row>
    <row r="761" ht="16.5" customHeight="1">
      <c r="A761" s="2"/>
    </row>
    <row r="762" ht="16.5" customHeight="1">
      <c r="A762" s="2"/>
    </row>
    <row r="763" ht="16.5" customHeight="1">
      <c r="A763" s="2"/>
    </row>
    <row r="764" ht="16.5" customHeight="1">
      <c r="A764" s="2"/>
    </row>
    <row r="765" ht="16.5" customHeight="1">
      <c r="A765" s="2"/>
    </row>
    <row r="766" ht="16.5" customHeight="1">
      <c r="A766" s="2"/>
    </row>
    <row r="767" ht="16.5" customHeight="1">
      <c r="A767" s="2"/>
    </row>
    <row r="768" ht="16.5" customHeight="1">
      <c r="A768" s="2"/>
    </row>
    <row r="769" ht="16.5" customHeight="1">
      <c r="A769" s="2"/>
    </row>
    <row r="770" ht="16.5" customHeight="1">
      <c r="A770" s="2"/>
    </row>
    <row r="771" ht="16.5" customHeight="1">
      <c r="A771" s="2"/>
    </row>
    <row r="772" ht="16.5" customHeight="1">
      <c r="A772" s="2"/>
    </row>
    <row r="773" ht="16.5" customHeight="1">
      <c r="A773" s="2"/>
    </row>
    <row r="774" ht="16.5" customHeight="1">
      <c r="A774" s="2"/>
    </row>
    <row r="775" ht="16.5" customHeight="1">
      <c r="A775" s="2"/>
    </row>
    <row r="776" ht="16.5" customHeight="1">
      <c r="A776" s="2"/>
    </row>
    <row r="777" ht="16.5" customHeight="1">
      <c r="A777" s="2"/>
    </row>
    <row r="778" ht="16.5" customHeight="1">
      <c r="A778" s="2"/>
    </row>
    <row r="779" ht="16.5" customHeight="1">
      <c r="A779" s="2"/>
    </row>
    <row r="780" ht="16.5" customHeight="1">
      <c r="A780" s="2"/>
    </row>
    <row r="781" ht="16.5" customHeight="1">
      <c r="A781" s="2"/>
    </row>
    <row r="782" ht="16.5" customHeight="1">
      <c r="A782" s="2"/>
    </row>
    <row r="783" ht="16.5" customHeight="1">
      <c r="A783" s="2"/>
    </row>
    <row r="784" ht="16.5" customHeight="1">
      <c r="A784" s="2"/>
    </row>
    <row r="785" ht="16.5" customHeight="1">
      <c r="A785" s="2"/>
    </row>
    <row r="786" ht="16.5" customHeight="1">
      <c r="A786" s="2"/>
    </row>
    <row r="787" ht="16.5" customHeight="1">
      <c r="A787" s="2"/>
    </row>
    <row r="788" ht="16.5" customHeight="1">
      <c r="A788" s="2"/>
    </row>
    <row r="789" ht="16.5" customHeight="1">
      <c r="A789" s="2"/>
    </row>
    <row r="790" ht="16.5" customHeight="1">
      <c r="A790" s="2"/>
    </row>
    <row r="791" ht="16.5" customHeight="1">
      <c r="A791" s="2"/>
    </row>
    <row r="792" ht="16.5" customHeight="1">
      <c r="A792" s="2"/>
    </row>
    <row r="793" ht="16.5" customHeight="1">
      <c r="A793" s="2"/>
    </row>
    <row r="794" ht="16.5" customHeight="1">
      <c r="A794" s="2"/>
    </row>
    <row r="795" ht="16.5" customHeight="1">
      <c r="A795" s="2"/>
    </row>
    <row r="796" ht="16.5" customHeight="1">
      <c r="A796" s="2"/>
    </row>
    <row r="797" ht="16.5" customHeight="1">
      <c r="A797" s="2"/>
    </row>
    <row r="798" ht="16.5" customHeight="1">
      <c r="A798" s="2"/>
    </row>
    <row r="799" ht="16.5" customHeight="1">
      <c r="A799" s="2"/>
    </row>
    <row r="800" ht="16.5" customHeight="1">
      <c r="A800" s="2"/>
    </row>
    <row r="801" ht="16.5" customHeight="1">
      <c r="A801" s="2"/>
    </row>
    <row r="802" ht="16.5" customHeight="1">
      <c r="A802" s="2"/>
    </row>
    <row r="803" ht="16.5" customHeight="1">
      <c r="A803" s="2"/>
    </row>
    <row r="804" ht="16.5" customHeight="1">
      <c r="A804" s="2"/>
    </row>
    <row r="805" ht="16.5" customHeight="1">
      <c r="A805" s="2"/>
    </row>
    <row r="806" ht="16.5" customHeight="1">
      <c r="A806" s="2"/>
    </row>
    <row r="807" ht="16.5" customHeight="1">
      <c r="A807" s="2"/>
    </row>
    <row r="808" ht="16.5" customHeight="1">
      <c r="A808" s="2"/>
    </row>
    <row r="809" ht="16.5" customHeight="1">
      <c r="A809" s="2"/>
    </row>
    <row r="810" ht="16.5" customHeight="1">
      <c r="A810" s="2"/>
    </row>
    <row r="811" ht="16.5" customHeight="1">
      <c r="A811" s="2"/>
    </row>
    <row r="812" ht="16.5" customHeight="1">
      <c r="A812" s="2"/>
    </row>
    <row r="813" ht="16.5" customHeight="1">
      <c r="A813" s="2"/>
    </row>
    <row r="814" ht="16.5" customHeight="1">
      <c r="A814" s="2"/>
    </row>
    <row r="815" ht="16.5" customHeight="1">
      <c r="A815" s="2"/>
    </row>
    <row r="816" ht="16.5" customHeight="1">
      <c r="A816" s="2"/>
    </row>
    <row r="817" ht="16.5" customHeight="1">
      <c r="A817" s="2"/>
    </row>
    <row r="818" ht="16.5" customHeight="1">
      <c r="A818" s="2"/>
    </row>
    <row r="819" ht="16.5" customHeight="1">
      <c r="A819" s="2"/>
    </row>
    <row r="820" ht="16.5" customHeight="1">
      <c r="A820" s="2"/>
    </row>
    <row r="821" ht="16.5" customHeight="1">
      <c r="A821" s="2"/>
    </row>
    <row r="822" ht="16.5" customHeight="1">
      <c r="A822" s="2"/>
    </row>
    <row r="823" ht="16.5" customHeight="1">
      <c r="A823" s="2"/>
    </row>
    <row r="824" ht="16.5" customHeight="1">
      <c r="A824" s="2"/>
    </row>
    <row r="825" ht="16.5" customHeight="1">
      <c r="A825" s="2"/>
    </row>
    <row r="826" ht="16.5" customHeight="1">
      <c r="A826" s="2"/>
    </row>
    <row r="827" ht="16.5" customHeight="1">
      <c r="A827" s="2"/>
    </row>
    <row r="828" ht="16.5" customHeight="1">
      <c r="A828" s="2"/>
    </row>
    <row r="829" ht="16.5" customHeight="1">
      <c r="A829" s="2"/>
    </row>
    <row r="830" ht="16.5" customHeight="1">
      <c r="A830" s="2"/>
    </row>
    <row r="831" ht="16.5" customHeight="1">
      <c r="A831" s="2"/>
    </row>
    <row r="832" ht="16.5" customHeight="1">
      <c r="A832" s="2"/>
    </row>
    <row r="833" ht="16.5" customHeight="1">
      <c r="A833" s="2"/>
    </row>
    <row r="834" ht="16.5" customHeight="1">
      <c r="A834" s="2"/>
    </row>
    <row r="835" ht="16.5" customHeight="1">
      <c r="A835" s="2"/>
    </row>
    <row r="836" ht="16.5" customHeight="1">
      <c r="A836" s="2"/>
    </row>
    <row r="837" ht="16.5" customHeight="1">
      <c r="A837" s="2"/>
    </row>
    <row r="838" ht="16.5" customHeight="1">
      <c r="A838" s="2"/>
    </row>
    <row r="839" ht="16.5" customHeight="1">
      <c r="A839" s="2"/>
    </row>
    <row r="840" ht="16.5" customHeight="1">
      <c r="A840" s="2"/>
    </row>
    <row r="841" ht="16.5" customHeight="1">
      <c r="A841" s="2"/>
    </row>
    <row r="842" ht="16.5" customHeight="1">
      <c r="A842" s="2"/>
    </row>
    <row r="843" ht="16.5" customHeight="1">
      <c r="A843" s="2"/>
    </row>
    <row r="844" ht="16.5" customHeight="1">
      <c r="A844" s="2"/>
    </row>
    <row r="845" ht="16.5" customHeight="1">
      <c r="A845" s="2"/>
    </row>
    <row r="846" ht="16.5" customHeight="1">
      <c r="A846" s="2"/>
    </row>
    <row r="847" ht="16.5" customHeight="1">
      <c r="A847" s="2"/>
    </row>
    <row r="848" ht="16.5" customHeight="1">
      <c r="A848" s="2"/>
    </row>
    <row r="849" ht="16.5" customHeight="1">
      <c r="A849" s="2"/>
    </row>
    <row r="850" ht="16.5" customHeight="1">
      <c r="A850" s="2"/>
    </row>
    <row r="851" ht="16.5" customHeight="1">
      <c r="A851" s="2"/>
    </row>
    <row r="852" ht="16.5" customHeight="1">
      <c r="A852" s="2"/>
    </row>
    <row r="853" ht="16.5" customHeight="1">
      <c r="A853" s="2"/>
    </row>
    <row r="854" ht="16.5" customHeight="1">
      <c r="A854" s="2"/>
    </row>
    <row r="855" ht="16.5" customHeight="1">
      <c r="A855" s="2"/>
    </row>
    <row r="856" ht="16.5" customHeight="1">
      <c r="A856" s="2"/>
    </row>
    <row r="857" ht="16.5" customHeight="1">
      <c r="A857" s="2"/>
    </row>
    <row r="858" ht="16.5" customHeight="1">
      <c r="A858" s="2"/>
    </row>
    <row r="859" ht="16.5" customHeight="1">
      <c r="A859" s="2"/>
    </row>
    <row r="860" ht="16.5" customHeight="1">
      <c r="A860" s="2"/>
    </row>
    <row r="861" ht="16.5" customHeight="1">
      <c r="A861" s="2"/>
    </row>
    <row r="862" ht="16.5" customHeight="1">
      <c r="A862" s="2"/>
    </row>
    <row r="863" ht="16.5" customHeight="1">
      <c r="A863" s="2"/>
    </row>
    <row r="864" ht="16.5" customHeight="1">
      <c r="A864" s="2"/>
    </row>
    <row r="865" ht="16.5" customHeight="1">
      <c r="A865" s="2"/>
    </row>
    <row r="866" ht="16.5" customHeight="1">
      <c r="A866" s="2"/>
    </row>
    <row r="867" ht="16.5" customHeight="1">
      <c r="A867" s="2"/>
    </row>
    <row r="868" ht="16.5" customHeight="1">
      <c r="A868" s="2"/>
    </row>
    <row r="869" ht="16.5" customHeight="1">
      <c r="A869" s="2"/>
    </row>
    <row r="870" ht="16.5" customHeight="1">
      <c r="A870" s="2"/>
    </row>
    <row r="871" ht="16.5" customHeight="1">
      <c r="A871" s="2"/>
    </row>
    <row r="872" ht="16.5" customHeight="1">
      <c r="A872" s="2"/>
    </row>
    <row r="873" ht="16.5" customHeight="1">
      <c r="A873" s="2"/>
    </row>
    <row r="874" ht="16.5" customHeight="1">
      <c r="A874" s="2"/>
    </row>
    <row r="875" ht="16.5" customHeight="1">
      <c r="A875" s="2"/>
    </row>
    <row r="876" ht="16.5" customHeight="1">
      <c r="A876" s="2"/>
    </row>
    <row r="877" ht="16.5" customHeight="1">
      <c r="A877" s="2"/>
    </row>
    <row r="878" ht="16.5" customHeight="1">
      <c r="A878" s="2"/>
    </row>
    <row r="879" ht="16.5" customHeight="1">
      <c r="A879" s="2"/>
    </row>
    <row r="880" ht="16.5" customHeight="1">
      <c r="A880" s="2"/>
    </row>
    <row r="881" ht="16.5" customHeight="1">
      <c r="A881" s="2"/>
    </row>
    <row r="882" ht="16.5" customHeight="1">
      <c r="A882" s="2"/>
    </row>
    <row r="883" ht="16.5" customHeight="1">
      <c r="A883" s="2"/>
    </row>
    <row r="884" ht="16.5" customHeight="1">
      <c r="A884" s="2"/>
    </row>
    <row r="885" ht="16.5" customHeight="1">
      <c r="A885" s="2"/>
    </row>
    <row r="886" ht="16.5" customHeight="1">
      <c r="A886" s="2"/>
    </row>
    <row r="887" ht="16.5" customHeight="1">
      <c r="A887" s="2"/>
    </row>
    <row r="888" ht="16.5" customHeight="1">
      <c r="A888" s="2"/>
    </row>
    <row r="889" ht="16.5" customHeight="1">
      <c r="A889" s="2"/>
    </row>
    <row r="890" ht="16.5" customHeight="1">
      <c r="A890" s="2"/>
    </row>
    <row r="891" ht="16.5" customHeight="1">
      <c r="A891" s="2"/>
    </row>
    <row r="892" ht="16.5" customHeight="1">
      <c r="A892" s="2"/>
    </row>
    <row r="893" ht="16.5" customHeight="1">
      <c r="A893" s="2"/>
    </row>
    <row r="894" ht="16.5" customHeight="1">
      <c r="A894" s="2"/>
    </row>
    <row r="895" ht="16.5" customHeight="1">
      <c r="A895" s="2"/>
    </row>
    <row r="896" ht="16.5" customHeight="1">
      <c r="A896" s="2"/>
    </row>
    <row r="897" ht="16.5" customHeight="1">
      <c r="A897" s="2"/>
    </row>
    <row r="898" ht="16.5" customHeight="1">
      <c r="A898" s="2"/>
    </row>
    <row r="899" ht="16.5" customHeight="1">
      <c r="A899" s="2"/>
    </row>
    <row r="900" ht="16.5" customHeight="1">
      <c r="A900" s="2"/>
    </row>
    <row r="901" ht="16.5" customHeight="1">
      <c r="A901" s="2"/>
    </row>
    <row r="902" ht="16.5" customHeight="1">
      <c r="A902" s="2"/>
    </row>
    <row r="903" ht="16.5" customHeight="1">
      <c r="A903" s="2"/>
    </row>
    <row r="904" ht="16.5" customHeight="1">
      <c r="A904" s="2"/>
    </row>
    <row r="905" ht="16.5" customHeight="1">
      <c r="A905" s="2"/>
    </row>
    <row r="906" ht="16.5" customHeight="1">
      <c r="A906" s="2"/>
    </row>
    <row r="907" ht="16.5" customHeight="1">
      <c r="A907" s="2"/>
    </row>
    <row r="908" ht="16.5" customHeight="1">
      <c r="A908" s="2"/>
    </row>
    <row r="909" ht="16.5" customHeight="1">
      <c r="A909" s="2"/>
    </row>
    <row r="910" ht="16.5" customHeight="1">
      <c r="A910" s="2"/>
    </row>
    <row r="911" ht="16.5" customHeight="1">
      <c r="A911" s="2"/>
    </row>
    <row r="912" ht="16.5" customHeight="1">
      <c r="A912" s="2"/>
    </row>
    <row r="913" ht="16.5" customHeight="1">
      <c r="A913" s="2"/>
    </row>
    <row r="914" ht="16.5" customHeight="1">
      <c r="A914" s="2"/>
    </row>
    <row r="915" ht="16.5" customHeight="1">
      <c r="A915" s="2"/>
    </row>
    <row r="916" ht="16.5" customHeight="1">
      <c r="A916" s="2"/>
    </row>
    <row r="917" ht="16.5" customHeight="1">
      <c r="A917" s="2"/>
    </row>
    <row r="918" ht="16.5" customHeight="1">
      <c r="A918" s="2"/>
    </row>
    <row r="919" ht="16.5" customHeight="1">
      <c r="A919" s="2"/>
    </row>
    <row r="920" ht="16.5" customHeight="1">
      <c r="A920" s="2"/>
    </row>
    <row r="921" ht="16.5" customHeight="1">
      <c r="A921" s="2"/>
    </row>
    <row r="922" ht="16.5" customHeight="1">
      <c r="A922" s="2"/>
    </row>
    <row r="923" ht="16.5" customHeight="1">
      <c r="A923" s="2"/>
    </row>
    <row r="924" ht="16.5" customHeight="1">
      <c r="A924" s="2"/>
    </row>
    <row r="925" ht="16.5" customHeight="1">
      <c r="A925" s="2"/>
    </row>
    <row r="926" ht="16.5" customHeight="1">
      <c r="A926" s="2"/>
    </row>
    <row r="927" ht="16.5" customHeight="1">
      <c r="A927" s="2"/>
    </row>
    <row r="928" ht="16.5" customHeight="1">
      <c r="A928" s="2"/>
    </row>
    <row r="929" ht="16.5" customHeight="1">
      <c r="A929" s="2"/>
    </row>
    <row r="930" ht="16.5" customHeight="1">
      <c r="A930" s="2"/>
    </row>
    <row r="931" ht="16.5" customHeight="1">
      <c r="A931" s="2"/>
    </row>
    <row r="932" ht="16.5" customHeight="1">
      <c r="A932" s="2"/>
    </row>
    <row r="933" ht="16.5" customHeight="1">
      <c r="A933" s="2"/>
    </row>
    <row r="934" ht="16.5" customHeight="1">
      <c r="A934" s="2"/>
    </row>
    <row r="935" ht="16.5" customHeight="1">
      <c r="A935" s="2"/>
    </row>
    <row r="936" ht="16.5" customHeight="1">
      <c r="A936" s="2"/>
    </row>
    <row r="937" ht="16.5" customHeight="1">
      <c r="A937" s="2"/>
    </row>
    <row r="938" ht="16.5" customHeight="1">
      <c r="A938" s="2"/>
    </row>
    <row r="939" ht="16.5" customHeight="1">
      <c r="A939" s="2"/>
    </row>
    <row r="940" ht="16.5" customHeight="1">
      <c r="A940" s="2"/>
    </row>
    <row r="941" ht="16.5" customHeight="1">
      <c r="A941" s="2"/>
    </row>
    <row r="942" ht="16.5" customHeight="1">
      <c r="A942" s="2"/>
    </row>
    <row r="943" ht="16.5" customHeight="1">
      <c r="A943" s="2"/>
    </row>
    <row r="944" ht="16.5" customHeight="1">
      <c r="A944" s="2"/>
    </row>
    <row r="945" ht="16.5" customHeight="1">
      <c r="A945" s="2"/>
    </row>
    <row r="946" ht="16.5" customHeight="1">
      <c r="A946" s="2"/>
    </row>
    <row r="947" ht="16.5" customHeight="1">
      <c r="A947" s="2"/>
    </row>
    <row r="948" ht="16.5" customHeight="1">
      <c r="A948" s="2"/>
    </row>
    <row r="949" ht="16.5" customHeight="1">
      <c r="A949" s="2"/>
    </row>
    <row r="950" ht="16.5" customHeight="1">
      <c r="A950" s="2"/>
    </row>
    <row r="951" ht="16.5" customHeight="1">
      <c r="A951" s="2"/>
    </row>
    <row r="952" ht="16.5" customHeight="1">
      <c r="A952" s="2"/>
    </row>
    <row r="953" ht="16.5" customHeight="1">
      <c r="A953" s="2"/>
    </row>
    <row r="954" ht="16.5" customHeight="1">
      <c r="A954" s="2"/>
    </row>
    <row r="955" ht="16.5" customHeight="1">
      <c r="A955" s="2"/>
    </row>
    <row r="956" ht="16.5" customHeight="1">
      <c r="A956" s="2"/>
    </row>
    <row r="957" ht="16.5" customHeight="1">
      <c r="A957" s="2"/>
    </row>
    <row r="958" ht="16.5" customHeight="1">
      <c r="A958" s="2"/>
    </row>
    <row r="959" ht="16.5" customHeight="1">
      <c r="A959" s="2"/>
    </row>
    <row r="960" ht="16.5" customHeight="1">
      <c r="A960" s="2"/>
    </row>
    <row r="961" ht="16.5" customHeight="1">
      <c r="A961" s="2"/>
    </row>
    <row r="962" ht="16.5" customHeight="1">
      <c r="A962" s="2"/>
    </row>
    <row r="963" ht="16.5" customHeight="1">
      <c r="A963" s="2"/>
    </row>
    <row r="964" ht="16.5" customHeight="1">
      <c r="A964" s="2"/>
    </row>
    <row r="965" ht="16.5" customHeight="1">
      <c r="A965" s="2"/>
    </row>
    <row r="966" ht="16.5" customHeight="1">
      <c r="A966" s="2"/>
    </row>
    <row r="967" ht="16.5" customHeight="1">
      <c r="A967" s="2"/>
    </row>
    <row r="968" ht="16.5" customHeight="1">
      <c r="A968" s="2"/>
    </row>
    <row r="969" ht="16.5" customHeight="1">
      <c r="A969" s="2"/>
    </row>
    <row r="970" ht="16.5" customHeight="1">
      <c r="A970" s="2"/>
    </row>
    <row r="971" ht="16.5" customHeight="1">
      <c r="A971" s="2"/>
    </row>
    <row r="972" ht="16.5" customHeight="1">
      <c r="A972" s="2"/>
    </row>
    <row r="973" ht="16.5" customHeight="1">
      <c r="A973" s="2"/>
    </row>
    <row r="974" ht="16.5" customHeight="1">
      <c r="A974" s="2"/>
    </row>
    <row r="975" ht="16.5" customHeight="1">
      <c r="A975" s="2"/>
    </row>
    <row r="976" ht="16.5" customHeight="1">
      <c r="A976" s="2"/>
    </row>
    <row r="977" ht="16.5" customHeight="1">
      <c r="A977" s="2"/>
    </row>
    <row r="978" ht="16.5" customHeight="1">
      <c r="A978" s="2"/>
    </row>
    <row r="979" ht="16.5" customHeight="1">
      <c r="A979" s="2"/>
    </row>
    <row r="980" ht="16.5" customHeight="1">
      <c r="A980" s="2"/>
    </row>
    <row r="981" ht="16.5" customHeight="1">
      <c r="A981" s="2"/>
    </row>
    <row r="982" ht="16.5" customHeight="1">
      <c r="A982" s="2"/>
    </row>
    <row r="983" ht="16.5" customHeight="1">
      <c r="A983" s="2"/>
    </row>
    <row r="984" ht="16.5" customHeight="1">
      <c r="A984" s="2"/>
    </row>
    <row r="985" ht="16.5" customHeight="1">
      <c r="A985" s="2"/>
    </row>
    <row r="986" ht="16.5" customHeight="1">
      <c r="A986" s="2"/>
    </row>
    <row r="987" ht="16.5" customHeight="1">
      <c r="A987" s="2"/>
    </row>
    <row r="988" ht="16.5" customHeight="1">
      <c r="A988" s="2"/>
    </row>
    <row r="989" ht="16.5" customHeight="1">
      <c r="A989" s="2"/>
    </row>
    <row r="990" ht="16.5" customHeight="1">
      <c r="A990" s="2"/>
    </row>
    <row r="991" ht="16.5" customHeight="1">
      <c r="A991" s="2"/>
    </row>
    <row r="992" ht="16.5" customHeight="1">
      <c r="A992" s="2"/>
    </row>
    <row r="993" ht="16.5" customHeight="1">
      <c r="A993" s="2"/>
    </row>
    <row r="994" ht="16.5" customHeight="1">
      <c r="A994" s="2"/>
    </row>
    <row r="995" ht="16.5" customHeight="1">
      <c r="A995" s="2"/>
    </row>
    <row r="996" ht="16.5" customHeight="1">
      <c r="A996" s="2"/>
    </row>
    <row r="997" ht="16.5" customHeight="1">
      <c r="A997" s="2"/>
    </row>
    <row r="998" ht="16.5" customHeight="1">
      <c r="A998" s="2"/>
    </row>
    <row r="999" ht="16.5" customHeight="1">
      <c r="A999" s="2"/>
    </row>
    <row r="1000" ht="16.5" customHeight="1">
      <c r="A1000" s="2"/>
    </row>
  </sheetData>
  <drawing r:id="rId1"/>
</worksheet>
</file>