
<file path=[Content_Types].xml><?xml version="1.0" encoding="utf-8"?>
<Types xmlns="http://schemas.openxmlformats.org/package/2006/content-types">
  <Default ContentType="image/jpeg" Extension="jpg"/>
  <Default ContentType="application/vnd.openxmlformats-officedocument.vmlDrawing" Extension="vml"/>
  <Default ContentType="image/png" Extension="png"/>
  <Default ContentType="image/gif" Extension="gif"/>
  <Default ContentType="application/vnd.openxmlformats-package.relationships+xml" Extension="rels"/>
  <Default ContentType="application/xml" Extension="xml"/>
  <Override ContentType="application/vnd.openxmlformats-officedocument.spreadsheetml.worksheet+xml" PartName="/xl/worksheets/sheet8.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3.xml"/>
  <Override ContentType="application/vnd.openxmlformats-officedocument.drawing+xml" PartName="/xl/drawings/worksheetdrawing4.xml"/>
  <Override ContentType="application/vnd.openxmlformats-officedocument.drawing+xml" PartName="/xl/drawings/worksheetdrawing5.xml"/>
  <Override ContentType="application/vnd.openxmlformats-officedocument.drawing+xml" PartName="/xl/drawings/worksheetdrawing1.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spreadsheetml.sharedStrings+xml" PartName="/xl/sharedStrings.xml"/>
  <Override ContentType="application/vnd.openxmlformats-officedocument.extended-properties+xml" PartName="/docProps/app.xml"/>
  <Override ContentType="application/vnd.openxmlformats-officedocument.spreadsheetml.sheet.main+xml" PartName="/xl/workbook.xml"/>
  <Override ContentType="application/vnd.openxmlformats-officedocument.spreadsheetml.comments+xml" PartName="/xl/comments1.xml"/>
</Types>
</file>

<file path=_rels/.rels><?xml version="1.0" encoding="UTF-8" standalone="yes"?><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4"/>
    <sheet state="visible" name="주문 슬롯 참고" sheetId="2" r:id="rId5"/>
    <sheet state="visible" name="근거리 무기 참조표" sheetId="3" r:id="rId6"/>
    <sheet state="visible" name="근력 기반 장거리 무기표" sheetId="4" r:id="rId7"/>
    <sheet state="visible" name="방패 참조표" sheetId="5" r:id="rId8"/>
    <sheet state="visible" name="갑옷 참조표" sheetId="6" r:id="rId9"/>
    <sheet state="visible" name="MM용 시트" sheetId="7" r:id="rId10"/>
    <sheet state="visible" name="참조 테이블"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6">
      <text>
        <t xml:space="preserve">장점(p.41)</t>
      </text>
    </comment>
    <comment authorId="0" ref="E20">
      <text>
        <t xml:space="preserve">0.25 +/-당 5cp
</t>
      </text>
    </comment>
    <comment authorId="0" ref="E21">
      <text>
        <t xml:space="preserve">기본 속력에서 소수점 이하를 버림</t>
      </text>
    </comment>
    <comment authorId="0" ref="M31">
      <text>
        <t xml:space="preserve">찌르기 1d당 +1</t>
      </text>
    </comment>
    <comment authorId="0" ref="A32">
      <text>
        <t xml:space="preserve">주먹이나 발차기의 파괴력에 1d당 +1
</t>
      </text>
    </comment>
    <comment authorId="0" ref="A33">
      <text>
        <t xml:space="preserve">찌르기-1/베기
</t>
      </text>
    </comment>
    <comment authorId="0" ref="A34">
      <text>
        <t xml:space="preserve">후각 +4, 추적 +4 냄새를 기억하려면 최소 1분간 냄새를 맡고 IQ 판정. 실패하면 만 하루가 지나야 함.
</t>
      </text>
    </comment>
    <comment authorId="0" ref="A50">
      <text>
        <t xml:space="preserve">다른 사람에게 +2로 반응함. 혼자 있으면 IQ  기반 기능에 -1
</t>
      </text>
    </comment>
  </commentList>
</comments>
</file>

<file path=xl/sharedStrings.xml><?xml version="1.0" encoding="utf-8"?>
<sst xmlns="http://schemas.openxmlformats.org/spreadsheetml/2006/main" count="1691" uniqueCount="519">
  <si>
    <t>캐릭터 이름:</t>
  </si>
  <si>
    <t>Hood</t>
  </si>
  <si>
    <t>플레이어 이름:</t>
  </si>
  <si>
    <t>정용환</t>
  </si>
  <si>
    <t>총 CP :</t>
  </si>
  <si>
    <t>장거리 공격 판정</t>
  </si>
  <si>
    <t>키:</t>
  </si>
  <si>
    <t>체중:</t>
  </si>
  <si>
    <t>크기:</t>
  </si>
  <si>
    <t>나이:</t>
  </si>
  <si>
    <t>미 사용 CP:</t>
  </si>
  <si>
    <t>사용 무기</t>
  </si>
  <si>
    <t>파괴력</t>
  </si>
  <si>
    <t>피해</t>
  </si>
  <si>
    <t>피해 유형</t>
  </si>
  <si>
    <t>리치</t>
  </si>
  <si>
    <t>최대</t>
  </si>
  <si>
    <t>실력</t>
  </si>
  <si>
    <t>외모:</t>
  </si>
  <si>
    <t>ST</t>
  </si>
  <si>
    <t>DX</t>
  </si>
  <si>
    <t>IQ</t>
  </si>
  <si>
    <t>HT</t>
  </si>
  <si>
    <t>안내를 위한 예시가 미리 기입되어있습니다. 시트를 작성하시면서 모두 삭제해주세요.</t>
  </si>
  <si>
    <t>색칠된 셀은 수정하지 마세요.</t>
  </si>
  <si>
    <t>직접 기입하시면 됩니다.</t>
  </si>
  <si>
    <t>언어(말/글)</t>
  </si>
  <si>
    <t>CP</t>
  </si>
  <si>
    <t>근거리 공격 판정</t>
  </si>
  <si>
    <t>주인의 모국어</t>
  </si>
  <si>
    <t>HP</t>
  </si>
  <si>
    <t>의지력</t>
  </si>
  <si>
    <t>지각력</t>
  </si>
  <si>
    <t>FP</t>
  </si>
  <si>
    <t>클릭해서 효과를 살펴보세요.</t>
  </si>
  <si>
    <t>타격 ST</t>
  </si>
  <si>
    <t>팔 ST</t>
  </si>
  <si>
    <t>TL:</t>
  </si>
  <si>
    <t>부상</t>
  </si>
  <si>
    <t>피하기</t>
  </si>
  <si>
    <t>문화 친숙</t>
  </si>
  <si>
    <t>기본</t>
  </si>
  <si>
    <t>수정</t>
  </si>
  <si>
    <t>기중 ST</t>
  </si>
  <si>
    <t>기중력</t>
  </si>
  <si>
    <t>없음</t>
  </si>
  <si>
    <t>유형</t>
  </si>
  <si>
    <t>1/2 피해</t>
  </si>
  <si>
    <t>1/3 미만</t>
  </si>
  <si>
    <t>찌르기</t>
  </si>
  <si>
    <t>휘두르기</t>
  </si>
  <si>
    <t>효과</t>
  </si>
  <si>
    <t xml:space="preserve"> 충격 상태  (능동방어 -4, 다음 턴 행동 없음, 턴이 끝날 때에 HT판정)</t>
  </si>
  <si>
    <t xml:space="preserve"> 비틀거림   (이동력, 피하기 ½)</t>
  </si>
  <si>
    <t>저항</t>
  </si>
  <si>
    <t>불가</t>
  </si>
  <si>
    <t>실력,수정치, 유형을 입력하면 자동으로 계산됩니다.</t>
  </si>
  <si>
    <t>기본 속력</t>
  </si>
  <si>
    <t>+</t>
  </si>
  <si>
    <t>=</t>
  </si>
  <si>
    <t>동체 DR</t>
  </si>
  <si>
    <t>반응 수정치</t>
  </si>
  <si>
    <t>막기 기능</t>
  </si>
  <si>
    <t>받아내기 기능</t>
  </si>
  <si>
    <t>기본 이동력</t>
  </si>
  <si>
    <t>인상적 준수한 외모</t>
  </si>
  <si>
    <t>하 중(Weight)</t>
  </si>
  <si>
    <t>이동력</t>
  </si>
  <si>
    <t>받아내기</t>
  </si>
  <si>
    <t>지위:</t>
  </si>
  <si>
    <t>가축(-2)</t>
  </si>
  <si>
    <t>없음(0)</t>
  </si>
  <si>
    <t>평판:</t>
  </si>
  <si>
    <t>개</t>
  </si>
  <si>
    <t>가벼움(1)</t>
  </si>
  <si>
    <t>재산:</t>
  </si>
  <si>
    <t>맨몸</t>
  </si>
  <si>
    <t>부위별 DR</t>
  </si>
  <si>
    <t>중간(2)</t>
  </si>
  <si>
    <t>막기</t>
  </si>
  <si>
    <t>두개골</t>
  </si>
  <si>
    <t>얼굴</t>
  </si>
  <si>
    <t>눈</t>
  </si>
  <si>
    <t>무거움(3)</t>
  </si>
  <si>
    <t>매우 무거움(4)</t>
  </si>
  <si>
    <t>난이도, 기반 스탯, 보정치, 수정치를 입력하면 자동으로 계산됩니다.</t>
  </si>
  <si>
    <t>몸통</t>
  </si>
  <si>
    <t>샅</t>
  </si>
  <si>
    <t>목</t>
  </si>
  <si>
    <t>장점과 미점</t>
  </si>
  <si>
    <t>기능</t>
  </si>
  <si>
    <t>난이도</t>
  </si>
  <si>
    <t>기반</t>
  </si>
  <si>
    <t>보정치</t>
  </si>
  <si>
    <t>수정치</t>
  </si>
  <si>
    <t>결과값</t>
  </si>
  <si>
    <t>마법 재능 0단계</t>
  </si>
  <si>
    <t>격투</t>
  </si>
  <si>
    <t>쉬움</t>
  </si>
  <si>
    <t>뭉툭한 발톱</t>
  </si>
  <si>
    <t>추적</t>
  </si>
  <si>
    <t>보통</t>
  </si>
  <si>
    <t>팔</t>
  </si>
  <si>
    <t>다리</t>
  </si>
  <si>
    <t>손</t>
  </si>
  <si>
    <t>발</t>
  </si>
  <si>
    <t>날카로운 이빨</t>
  </si>
  <si>
    <t>육신 방어</t>
  </si>
  <si>
    <t>어려움</t>
  </si>
  <si>
    <t>냄새 판별</t>
  </si>
  <si>
    <t>정신 방어</t>
  </si>
  <si>
    <t>대담성 3단계</t>
  </si>
  <si>
    <t>도약</t>
  </si>
  <si>
    <t>시작 소지금을 입력하면 자동으로 작성됩니다.</t>
  </si>
  <si>
    <t>전투 반사신경</t>
  </si>
  <si>
    <t>소지금</t>
  </si>
  <si>
    <t>추가 다리(네 다리)</t>
  </si>
  <si>
    <t>시작 소지금</t>
  </si>
  <si>
    <t>현재 소지금</t>
  </si>
  <si>
    <t>상호 교감(주인)</t>
  </si>
  <si>
    <t>마법적 동물 1단계</t>
  </si>
  <si>
    <t>전투 숙달 1단계</t>
  </si>
  <si>
    <t>테크닉</t>
  </si>
  <si>
    <t>디폴트</t>
  </si>
  <si>
    <t>결과</t>
  </si>
  <si>
    <t>집합특성</t>
  </si>
  <si>
    <t>단점과 버릇</t>
  </si>
  <si>
    <t>의무(항상, 위험)</t>
  </si>
  <si>
    <t>창의력 부족</t>
  </si>
  <si>
    <t>천대 계층(소유물)</t>
  </si>
  <si>
    <t>수평형</t>
  </si>
  <si>
    <t>정밀 수작업 불가</t>
  </si>
  <si>
    <t>외로움증(경미)</t>
  </si>
  <si>
    <t>CP 요약</t>
  </si>
  <si>
    <t>특성치/보조 능력치:</t>
  </si>
  <si>
    <t>장점/미점/TL/언어/문화:</t>
  </si>
  <si>
    <t>단점/버릇:</t>
  </si>
  <si>
    <t>기능/테크닉/기타:</t>
  </si>
  <si>
    <t>가격과 무게를 정확하게 입력하세요.</t>
  </si>
  <si>
    <t>개수를 제대로 입력하지 않으면 자동계산에 실패하게 됩니다.</t>
  </si>
  <si>
    <t>근거리 무기</t>
  </si>
  <si>
    <t>주사위</t>
  </si>
  <si>
    <t>가격</t>
  </si>
  <si>
    <t>무게</t>
  </si>
  <si>
    <t>주석</t>
  </si>
  <si>
    <t>현재 하중</t>
  </si>
  <si>
    <t>적법성</t>
  </si>
  <si>
    <t>개수</t>
  </si>
  <si>
    <t>때리기</t>
  </si>
  <si>
    <t>C</t>
  </si>
  <si>
    <t>자체 무게</t>
  </si>
  <si>
    <t>베기</t>
  </si>
  <si>
    <t>개당 무게를 적으면 가격은 자동으로 계산됩니다.</t>
  </si>
  <si>
    <t>방패</t>
  </si>
  <si>
    <t>DB</t>
  </si>
  <si>
    <t>DR</t>
  </si>
  <si>
    <t>탄약</t>
  </si>
  <si>
    <t>탄약의 무게는 아래에 적습니다.</t>
  </si>
  <si>
    <t>개수를 반드시 입력하세요.</t>
  </si>
  <si>
    <t>개당 무게와 개당 가격을 적으세요.</t>
  </si>
  <si>
    <t>화살의 무게는 위에 적습니다(1/0.05의 0.05).</t>
  </si>
  <si>
    <t>장거리 무기</t>
  </si>
  <si>
    <t>반감</t>
  </si>
  <si>
    <t>정확도</t>
  </si>
  <si>
    <t>연사율</t>
  </si>
  <si>
    <t>장탄수</t>
  </si>
  <si>
    <t>반동</t>
  </si>
  <si>
    <t>덩치</t>
  </si>
  <si>
    <t>수류탄과 화염병</t>
  </si>
  <si>
    <t>격발</t>
  </si>
  <si>
    <t>장비별 무게</t>
  </si>
  <si>
    <t>소비금</t>
  </si>
  <si>
    <t>무기</t>
  </si>
  <si>
    <t>갑옷</t>
  </si>
  <si>
    <t>물건</t>
  </si>
  <si>
    <t>한 갑옷이 여러 부위를 중복할 경우, DR만 작성하시면 됩니다.</t>
  </si>
  <si>
    <t>계산을 위한 DR과 실제 DR(예: 4/2*)을 따로 적어주세요.</t>
  </si>
  <si>
    <t>소지 개수에 관계없이 개당 가격과 개당 무게를 작성하시면 됩니다.</t>
  </si>
  <si>
    <t>부위별 갑옷</t>
  </si>
  <si>
    <t>기타 장비</t>
  </si>
  <si>
    <t>가방 1</t>
  </si>
  <si>
    <t>가방 2</t>
  </si>
  <si>
    <t>가방 3</t>
  </si>
  <si>
    <t>꼬리</t>
  </si>
  <si>
    <t>만약 2d/베기 피해라면, CP에 16이라고 기입하세요.</t>
  </si>
  <si>
    <t>향상과 제한은 꼭 칸에 맞춰서 쓸 필요는 없습니다.</t>
  </si>
  <si>
    <t>향상율과 차감율은 % 없이 입력해주세요.</t>
  </si>
  <si>
    <t>복합형 주문 슬롯</t>
  </si>
  <si>
    <t>클래스
단계</t>
  </si>
  <si>
    <t>주문레벨</t>
  </si>
  <si>
    <t>0레벨</t>
  </si>
  <si>
    <t>1레벨</t>
  </si>
  <si>
    <t>2레벨</t>
  </si>
  <si>
    <t>3레벨</t>
  </si>
  <si>
    <t>4레벨</t>
  </si>
  <si>
    <t>1단계</t>
  </si>
  <si>
    <t>2단계</t>
  </si>
  <si>
    <t>3단계</t>
  </si>
  <si>
    <t>4단계</t>
  </si>
  <si>
    <t>5단계</t>
  </si>
  <si>
    <t>6단계</t>
  </si>
  <si>
    <t>7단계</t>
  </si>
  <si>
    <t>8단계</t>
  </si>
  <si>
    <t>9단계</t>
  </si>
  <si>
    <t>주력 시전자 주문 슬롯</t>
  </si>
  <si>
    <t>5레벨</t>
  </si>
  <si>
    <t>6레벨</t>
  </si>
  <si>
    <t>7레벨</t>
  </si>
  <si>
    <t>8레벨</t>
  </si>
  <si>
    <t>9레벨</t>
  </si>
  <si>
    <t>주력 시전자(포인트)</t>
  </si>
  <si>
    <t>복합 시전자(포인트)</t>
  </si>
  <si>
    <t>MP</t>
  </si>
  <si>
    <t>가롯테(DX-4)</t>
  </si>
  <si>
    <t>가롯테</t>
  </si>
  <si>
    <t>특수</t>
  </si>
  <si>
    <t>-</t>
  </si>
  <si>
    <t>[8]</t>
  </si>
  <si>
    <t>광선검(DX-5, 다른 도검 기능 -3)</t>
  </si>
  <si>
    <t>광선검</t>
  </si>
  <si>
    <t>8d(5)</t>
  </si>
  <si>
    <t>열</t>
  </si>
  <si>
    <t>1,2</t>
  </si>
  <si>
    <t>[7]</t>
  </si>
  <si>
    <t>단도</t>
  </si>
  <si>
    <t>나무말뚝</t>
  </si>
  <si>
    <t>꿰기</t>
  </si>
  <si>
    <t>[1]</t>
  </si>
  <si>
    <t>대형 단도</t>
  </si>
  <si>
    <t>C,1</t>
  </si>
  <si>
    <t>소형 단도</t>
  </si>
  <si>
    <t>단검</t>
  </si>
  <si>
    <t>단분자채찍(DX-6, 사슬추-3, 채찍-3)</t>
  </si>
  <si>
    <t>단분자채찍</t>
  </si>
  <si>
    <t>1d-2(10)</t>
  </si>
  <si>
    <t>1~7*</t>
  </si>
  <si>
    <t>-2U</t>
  </si>
  <si>
    <t>대검(DX-5)</t>
  </si>
  <si>
    <t>곤봉</t>
  </si>
  <si>
    <t>대검</t>
  </si>
  <si>
    <t>브로드소드</t>
  </si>
  <si>
    <t>찌르기용 브로드소드</t>
  </si>
  <si>
    <t>바스타드소드</t>
  </si>
  <si>
    <t>0U</t>
  </si>
  <si>
    <t>일본도</t>
  </si>
  <si>
    <t>찌르기용 바스타드소드</t>
  </si>
  <si>
    <t>기병도</t>
  </si>
  <si>
    <t>도끼/철퇴(DX-5)</t>
  </si>
  <si>
    <t>도끼</t>
  </si>
  <si>
    <t>도끼/철퇴</t>
  </si>
  <si>
    <t>손도끼</t>
  </si>
  <si>
    <t>투척용 도끼</t>
  </si>
  <si>
    <t>소형 철퇴</t>
  </si>
  <si>
    <t>철퇴</t>
  </si>
  <si>
    <t>전투 곡괭이</t>
  </si>
  <si>
    <t>[2]</t>
  </si>
  <si>
    <t>도리깨(DX-6)</t>
  </si>
  <si>
    <t>모닝스타</t>
  </si>
  <si>
    <t>도리깨</t>
  </si>
  <si>
    <t>[6]</t>
  </si>
  <si>
    <t>쌍절곤</t>
  </si>
  <si>
    <t>랜스(DX-5)</t>
  </si>
  <si>
    <t>랜스</t>
  </si>
  <si>
    <t>[9]</t>
  </si>
  <si>
    <t>레이피어</t>
  </si>
  <si>
    <t>0F</t>
  </si>
  <si>
    <t>방패 공격</t>
  </si>
  <si>
    <t>징 박힌 방패 공격</t>
  </si>
  <si>
    <t>봉</t>
  </si>
  <si>
    <t>육척봉</t>
  </si>
  <si>
    <t>7+</t>
  </si>
  <si>
    <t>나기나타</t>
  </si>
  <si>
    <t>9+</t>
  </si>
  <si>
    <t>반대쪽 끝</t>
  </si>
  <si>
    <t>사브르</t>
  </si>
  <si>
    <t>사슬추</t>
  </si>
  <si>
    <t>1~4*</t>
  </si>
  <si>
    <t>소검</t>
  </si>
  <si>
    <t>배턴</t>
  </si>
  <si>
    <t>쇼트소드</t>
  </si>
  <si>
    <t>커틀러스</t>
  </si>
  <si>
    <t>[10]</t>
  </si>
  <si>
    <t>소몰이용 전기봉</t>
  </si>
  <si>
    <t>1d-3</t>
  </si>
  <si>
    <t>동시</t>
  </si>
  <si>
    <t>HT-3(0.5)</t>
  </si>
  <si>
    <t>해악</t>
  </si>
  <si>
    <t>[5]</t>
  </si>
  <si>
    <t>스몰소드</t>
  </si>
  <si>
    <t>단봉</t>
  </si>
  <si>
    <t>양손검</t>
  </si>
  <si>
    <t>10+</t>
  </si>
  <si>
    <t>그레이트소드</t>
  </si>
  <si>
    <t>12+</t>
  </si>
  <si>
    <t>찌르기용 그레이트소드</t>
  </si>
  <si>
    <t>양손 도끼/철퇴</t>
  </si>
  <si>
    <t>메</t>
  </si>
  <si>
    <t>1,2*</t>
  </si>
  <si>
    <t>13++</t>
  </si>
  <si>
    <t>그레이트액스</t>
  </si>
  <si>
    <t>12++</t>
  </si>
  <si>
    <t>낫</t>
  </si>
  <si>
    <t>11++</t>
  </si>
  <si>
    <t>워해머</t>
  </si>
  <si>
    <t>동력톱</t>
  </si>
  <si>
    <t>1d</t>
  </si>
  <si>
    <t>10++</t>
  </si>
  <si>
    <t>양손 도리깨</t>
  </si>
  <si>
    <t>[11]</t>
  </si>
  <si>
    <t>장대무기</t>
  </si>
  <si>
    <t>글레이브</t>
  </si>
  <si>
    <t>2,3*</t>
  </si>
  <si>
    <t>1~3*</t>
  </si>
  <si>
    <t>11+</t>
  </si>
  <si>
    <t>할버드</t>
  </si>
  <si>
    <t>폴액스</t>
  </si>
  <si>
    <t>창</t>
  </si>
  <si>
    <t>1*</t>
  </si>
  <si>
    <t>양손으로 사용</t>
  </si>
  <si>
    <t>투창</t>
  </si>
  <si>
    <t>장창</t>
  </si>
  <si>
    <t>채찍</t>
  </si>
  <si>
    <t>-2(0.5)</t>
  </si>
  <si>
    <t>다양</t>
  </si>
  <si>
    <t>[12]</t>
  </si>
  <si>
    <t>긴 송곳니</t>
  </si>
  <si>
    <t>[3]</t>
  </si>
  <si>
    <t>날카로운 부리</t>
  </si>
  <si>
    <t>뚫기+</t>
  </si>
  <si>
    <t>둔한 이빨</t>
  </si>
  <si>
    <t>타격기관</t>
  </si>
  <si>
    <t>P.90참조</t>
  </si>
  <si>
    <t>블랙잭</t>
  </si>
  <si>
    <t>전기충격기</t>
  </si>
  <si>
    <t>격투,권법,복싱</t>
  </si>
  <si>
    <t>주먹</t>
  </si>
  <si>
    <t>너클</t>
  </si>
  <si>
    <t>격투-2,권법-2</t>
  </si>
  <si>
    <t>발차기</t>
  </si>
  <si>
    <t>[3,4]</t>
  </si>
  <si>
    <t>발차기(구두)</t>
  </si>
  <si>
    <t>격투-2,권법-3</t>
  </si>
  <si>
    <t>그물</t>
  </si>
  <si>
    <t>대형 그물</t>
  </si>
  <si>
    <t>T(1)</t>
  </si>
  <si>
    <t>[4,6]</t>
  </si>
  <si>
    <t>전투 그물</t>
  </si>
  <si>
    <t>망토</t>
  </si>
  <si>
    <t>대형 망토</t>
  </si>
  <si>
    <t>[4]</t>
  </si>
  <si>
    <t>소형 망토</t>
  </si>
  <si>
    <t>바람총</t>
  </si>
  <si>
    <t>x4</t>
  </si>
  <si>
    <t>뚫기-</t>
  </si>
  <si>
    <t>1(2)</t>
  </si>
  <si>
    <t>[1,2,3]</t>
  </si>
  <si>
    <t>볼라</t>
  </si>
  <si>
    <t>x3</t>
  </si>
  <si>
    <t>슬링</t>
  </si>
  <si>
    <t>x6</t>
  </si>
  <si>
    <t>x10</t>
  </si>
  <si>
    <t>뚫기</t>
  </si>
  <si>
    <t>[2,3,7]</t>
  </si>
  <si>
    <t>막대슬링</t>
  </si>
  <si>
    <t>x15</t>
  </si>
  <si>
    <t>[3,7]</t>
  </si>
  <si>
    <t>십자궁</t>
  </si>
  <si>
    <t>x20</t>
  </si>
  <si>
    <t>x25</t>
  </si>
  <si>
    <t>1(4)</t>
  </si>
  <si>
    <t>석궁</t>
  </si>
  <si>
    <t>손십자궁</t>
  </si>
  <si>
    <t>[2,3]</t>
  </si>
  <si>
    <t>염소발</t>
  </si>
  <si>
    <t>(20)</t>
  </si>
  <si>
    <t>올가미</t>
  </si>
  <si>
    <t>T(특수)</t>
  </si>
  <si>
    <t>투창기</t>
  </si>
  <si>
    <t>아틀라틀</t>
  </si>
  <si>
    <t>1(1)</t>
  </si>
  <si>
    <t>(다트 사용)</t>
  </si>
  <si>
    <t>(투창 사용)</t>
  </si>
  <si>
    <t>x2</t>
  </si>
  <si>
    <t>투척 무기(단도)</t>
  </si>
  <si>
    <t>나무 말뚝</t>
  </si>
  <si>
    <t>x0.5</t>
  </si>
  <si>
    <t>x1</t>
  </si>
  <si>
    <t>(0.5)</t>
  </si>
  <si>
    <t>x0.8</t>
  </si>
  <si>
    <t>x1.5</t>
  </si>
  <si>
    <t>투척 무기(도끼/철퇴)</t>
  </si>
  <si>
    <t>x2.5</t>
  </si>
  <si>
    <t>투척 무기(슈리켄)</t>
  </si>
  <si>
    <t>슈리켄</t>
  </si>
  <si>
    <t>투척 무기(작살)</t>
  </si>
  <si>
    <t>작살</t>
  </si>
  <si>
    <t>투척 무기(창)</t>
  </si>
  <si>
    <t>활</t>
  </si>
  <si>
    <t>단궁</t>
  </si>
  <si>
    <t>보통 활</t>
  </si>
  <si>
    <t>장궁</t>
  </si>
  <si>
    <t>복합궁</t>
  </si>
  <si>
    <t>가벼운 방패</t>
  </si>
  <si>
    <t>[2,3,4]</t>
  </si>
  <si>
    <t>소형 방패</t>
  </si>
  <si>
    <t>중형 방패</t>
  </si>
  <si>
    <t>대형 방패</t>
  </si>
  <si>
    <t>[2,4]</t>
  </si>
  <si>
    <t>가죽 모자</t>
  </si>
  <si>
    <t>가죽 투구</t>
  </si>
  <si>
    <t>천 모자</t>
  </si>
  <si>
    <t>청동 모자</t>
  </si>
  <si>
    <t>청동 투구</t>
  </si>
  <si>
    <t>로마식 투구</t>
  </si>
  <si>
    <t>메일 코이프</t>
  </si>
  <si>
    <t>4/2*</t>
  </si>
  <si>
    <t>강철 투구</t>
  </si>
  <si>
    <t>그레이트헬름</t>
  </si>
  <si>
    <t>면갑</t>
  </si>
  <si>
    <t>철모</t>
  </si>
  <si>
    <t>털가죽 웃옷</t>
  </si>
  <si>
    <t>털가죽 허리싸개</t>
  </si>
  <si>
    <t>가죽 갑옷</t>
  </si>
  <si>
    <t>가죽 자켓</t>
  </si>
  <si>
    <t>천 갑옷</t>
  </si>
  <si>
    <t>청동 코슬렛</t>
  </si>
  <si>
    <t>청동 흉갑</t>
  </si>
  <si>
    <t>4전</t>
  </si>
  <si>
    <t>경장 미늘 갑옷</t>
  </si>
  <si>
    <t>로리카 세그멘타타</t>
  </si>
  <si>
    <t>메일 상의</t>
  </si>
  <si>
    <t>[1,3]</t>
  </si>
  <si>
    <t>메일 호버크</t>
  </si>
  <si>
    <t>미늘 갑옷</t>
  </si>
  <si>
    <t>강철 중장 코슬렛</t>
  </si>
  <si>
    <t>강철 코슬렛</t>
  </si>
  <si>
    <t>강철 흉갑</t>
  </si>
  <si>
    <t>5전</t>
  </si>
  <si>
    <t>더블메일 호버크</t>
  </si>
  <si>
    <t>5/3*</t>
  </si>
  <si>
    <t>편철 갑옷</t>
  </si>
  <si>
    <t>버프 코트(가죽)</t>
  </si>
  <si>
    <t>2*</t>
  </si>
  <si>
    <t>가죽 각반</t>
  </si>
  <si>
    <t>가죽 다리 갑옷</t>
  </si>
  <si>
    <t>가죽 바지</t>
  </si>
  <si>
    <t>가죽 팔 갑옷</t>
  </si>
  <si>
    <t>강화 가죽 치마</t>
  </si>
  <si>
    <t>3/2*</t>
  </si>
  <si>
    <t>천 소매</t>
  </si>
  <si>
    <t>청동 다리 갑옷</t>
  </si>
  <si>
    <t>청동 팔 보호대</t>
  </si>
  <si>
    <t>메일 각반</t>
  </si>
  <si>
    <t>메일 소매</t>
  </si>
  <si>
    <t>미늘 각반</t>
  </si>
  <si>
    <t>미늘 소매</t>
  </si>
  <si>
    <t>중장 철판 다리 갑옷</t>
  </si>
  <si>
    <t>중장 철판 팔 갑옷</t>
  </si>
  <si>
    <t>철판 다리 갑옷</t>
  </si>
  <si>
    <t>철판 팔 갑옷</t>
  </si>
  <si>
    <t>가죽 장갑</t>
  </si>
  <si>
    <t>천 장갑</t>
  </si>
  <si>
    <t>철장갑</t>
  </si>
  <si>
    <t>중형 철장갑</t>
  </si>
  <si>
    <t>샌들</t>
  </si>
  <si>
    <t>[1,2]</t>
  </si>
  <si>
    <t>구두</t>
  </si>
  <si>
    <t>부츠</t>
  </si>
  <si>
    <t>철장화</t>
  </si>
  <si>
    <t>계산용 빈공간</t>
  </si>
  <si>
    <t>특이사항</t>
  </si>
  <si>
    <t>ATK</t>
  </si>
  <si>
    <t>덮치기(21): 서로에게 HP*상대속도/100d 때리기</t>
  </si>
  <si>
    <r>
      <rPr/>
      <t>가한 피해가</t>
    </r>
    <r>
      <rPr>
        <rFont val="맑은 고딕"/>
        <color rgb="FFFFFFFF"/>
        <sz val="11.0"/>
      </rPr>
      <t xml:space="preserve"> 2배인 쪽은 판정없이 자빠짐</t>
    </r>
  </si>
  <si>
    <t>공격 후 도약판정 실패시 쓰러짐</t>
  </si>
  <si>
    <t>매우 어려움</t>
  </si>
  <si>
    <t>종합기능</t>
  </si>
  <si>
    <t>1d-6</t>
  </si>
  <si>
    <t>1d-5</t>
  </si>
  <si>
    <t>1d-4</t>
  </si>
  <si>
    <t>1d-2</t>
  </si>
  <si>
    <t>1d-1</t>
  </si>
  <si>
    <t>1d+1</t>
  </si>
  <si>
    <t>1d+2</t>
  </si>
  <si>
    <t>2d-1</t>
  </si>
  <si>
    <t>2d</t>
  </si>
  <si>
    <t>2d+1</t>
  </si>
  <si>
    <t>2d+2</t>
  </si>
  <si>
    <t>3d-1</t>
  </si>
  <si>
    <t>3d</t>
  </si>
  <si>
    <t>3d+1</t>
  </si>
  <si>
    <t>3d+2</t>
  </si>
  <si>
    <t>4d-1</t>
  </si>
  <si>
    <t>4d</t>
  </si>
  <si>
    <t>4d+1</t>
  </si>
  <si>
    <t>4d+2</t>
  </si>
  <si>
    <t>5d-1</t>
  </si>
  <si>
    <t>5d</t>
  </si>
  <si>
    <t>5d+1</t>
  </si>
  <si>
    <t>5d+2</t>
  </si>
  <si>
    <t>6d-1</t>
  </si>
  <si>
    <t>6d</t>
  </si>
  <si>
    <t>6d+1</t>
  </si>
  <si>
    <t>6d+2</t>
  </si>
  <si>
    <t>7d-1</t>
  </si>
  <si>
    <t>7d+1</t>
  </si>
  <si>
    <t>8d-1</t>
  </si>
  <si>
    <t>8d+1</t>
  </si>
  <si>
    <t>9d</t>
  </si>
  <si>
    <t>9d+2</t>
  </si>
  <si>
    <t>8d</t>
  </si>
  <si>
    <t>10d</t>
  </si>
  <si>
    <t>8d+2</t>
  </si>
  <si>
    <t>10d+2</t>
  </si>
  <si>
    <t>11d</t>
  </si>
  <si>
    <t>11d+2</t>
  </si>
  <si>
    <t>12d</t>
  </si>
  <si>
    <t>12d+2</t>
  </si>
  <si>
    <t>13d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</si>
</sst>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_);[Red]\(\$#,##0\)"/>
  </numFmts>
  <fonts count="47">
    <font>
      <sz val="11.0"/>
      <color rgb="FF000000"/>
      <name val="맑은 고딕"/>
    </font>
    <font>
      <sz val="9.0"/>
      <color rgb="FF000000"/>
      <name val="나눔고딕 bold"/>
    </font>
    <font/>
    <font>
      <b/>
      <sz val="16.0"/>
      <color rgb="FF000000"/>
      <name val="나눔손글씨 붓"/>
    </font>
    <font>
      <sz val="9.0"/>
      <color rgb="FF000000"/>
      <name val="맑은 고딕"/>
    </font>
    <font>
      <b/>
      <sz val="11.0"/>
      <color rgb="FFC00000"/>
      <name val="휴먼둥근헤드라인"/>
    </font>
    <font>
      <sz val="9.0"/>
      <name val="맑은 고딕"/>
    </font>
    <font>
      <b/>
      <sz val="11.0"/>
      <color rgb="FF000000"/>
      <name val="맑은 고딕"/>
    </font>
    <font>
      <b/>
      <sz val="11.0"/>
      <color rgb="FFC00000"/>
      <name val="맑은 고딕"/>
    </font>
    <font>
      <b/>
      <sz val="10.0"/>
      <color rgb="FF000000"/>
      <name val="맑은 고딕"/>
    </font>
    <font>
      <b/>
      <sz val="9.0"/>
      <color rgb="FF000000"/>
      <name val="맑은 고딕"/>
    </font>
    <font>
      <sz val="11.0"/>
      <name val="맑은 고딕"/>
    </font>
    <font>
      <b/>
      <sz val="10.0"/>
      <color rgb="FFC00000"/>
      <name val="맑은 고딕"/>
    </font>
    <font>
      <sz val="10.0"/>
      <color rgb="FF000000"/>
      <name val="맑은 고딕"/>
    </font>
    <font>
      <b/>
      <i/>
      <sz val="9.0"/>
      <color rgb="FF000000"/>
      <name val="맑은 고딕"/>
    </font>
    <font>
      <u/>
      <sz val="9.0"/>
      <color rgb="FF000000"/>
      <name val="맑은 고딕"/>
    </font>
    <font>
      <b/>
      <sz val="12.0"/>
      <color rgb="FF000000"/>
      <name val="맑은 고딕"/>
    </font>
    <font>
      <sz val="7.0"/>
      <color rgb="FF000000"/>
      <name val="맑은 고딕"/>
    </font>
    <font>
      <b/>
      <sz val="8.0"/>
      <color rgb="FF000000"/>
      <name val="맑은 고딕"/>
    </font>
    <font>
      <sz val="22.0"/>
      <color rgb="FF000000"/>
      <name val="휴먼둥근헤드라인"/>
    </font>
    <font>
      <b/>
      <sz val="9.0"/>
      <color rgb="FFC00000"/>
      <name val="맑은 고딕"/>
    </font>
    <font>
      <sz val="8.0"/>
      <color rgb="FF000000"/>
      <name val="맑은 고딕"/>
    </font>
    <font>
      <b/>
      <sz val="22.0"/>
      <color rgb="FF000000"/>
      <name val="맑은 고딕"/>
    </font>
    <font>
      <b/>
      <sz val="9.0"/>
      <name val="맑은 고딕"/>
    </font>
    <font>
      <b/>
      <i/>
      <sz val="11.0"/>
      <color rgb="FF000000"/>
      <name val="맑은 고딕"/>
    </font>
    <font>
      <sz val="14.0"/>
      <color rgb="FF000000"/>
      <name val="휴먼둥근헤드라인"/>
    </font>
    <font>
      <sz val="6.0"/>
      <color rgb="FF000000"/>
      <name val="맑은 고딕"/>
    </font>
    <font>
      <b/>
      <sz val="7.0"/>
      <color rgb="FF000000"/>
      <name val="맑은 고딕"/>
    </font>
    <font>
      <b/>
      <sz val="14.0"/>
      <color rgb="FF000000"/>
      <name val="맑은 고딕"/>
    </font>
    <font>
      <sz val="8.0"/>
      <color rgb="FF000000"/>
      <name val="휴먼둥근헤드라인"/>
    </font>
    <font>
      <sz val="9.0"/>
      <color rgb="FF000000"/>
      <name val="휴먼둥근헤드라인"/>
    </font>
    <font>
      <sz val="16.0"/>
      <color rgb="FF000000"/>
      <name val="휴먼둥근헤드라인"/>
    </font>
    <font>
      <b/>
      <sz val="15.0"/>
      <color rgb="FF000000"/>
      <name val="맑은 고딕"/>
    </font>
    <font>
      <b/>
      <sz val="16.0"/>
      <color rgb="FF000000"/>
      <name val="맑은 고딕"/>
    </font>
    <font>
      <sz val="9.0"/>
      <color rgb="FF000000"/>
      <name val="Arial"/>
    </font>
    <font>
      <b/>
      <sz val="7.0"/>
      <name val="맑은 고딕"/>
    </font>
    <font>
      <b/>
      <sz val="9.0"/>
      <color rgb="FFFF0000"/>
      <name val="맑은 고딕"/>
    </font>
    <font>
      <sz val="16.0"/>
      <color rgb="FF000000"/>
      <name val="맑은 고딕"/>
    </font>
    <font>
      <b/>
      <sz val="11.0"/>
      <color rgb="FFFF0000"/>
      <name val="맑은 고딕"/>
    </font>
    <font>
      <b/>
      <sz val="14.0"/>
      <color rgb="FFFF0000"/>
      <name val="맑은 고딕"/>
    </font>
    <font>
      <b/>
      <sz val="14.0"/>
      <color rgb="FF00B050"/>
      <name val="맑은 고딕"/>
    </font>
    <font>
      <b/>
      <sz val="14.0"/>
      <color rgb="FF00B0F0"/>
      <name val="맑은 고딕"/>
    </font>
    <font>
      <b/>
      <sz val="14.0"/>
      <color rgb="FF974806"/>
      <name val="맑은 고딕"/>
    </font>
    <font>
      <sz val="11.0"/>
      <color rgb="FFFFFFFF"/>
      <name val="맑은 고딕"/>
    </font>
    <font>
      <sz val="10.0"/>
      <color rgb="FFFFFFFF"/>
      <name val="맑은 고딕"/>
    </font>
    <font>
      <b/>
      <sz val="11.0"/>
      <color rgb="FFFFFF00"/>
      <name val="맑은 고딕"/>
    </font>
    <font>
      <b/>
      <sz val="20.0"/>
      <color rgb="FF000000"/>
      <name val="맑은 고딕"/>
    </font>
  </fonts>
  <fills count="23">
    <fill>
      <patternFill patternType="none"/>
    </fill>
    <fill>
      <patternFill patternType="lightGray"/>
    </fill>
    <fill>
      <patternFill patternType="solid">
        <fgColor rgb="FFFFFFFF"/>
        <bgColor rgb="FFFFFFFF"/>
      </patternFill>
    </fill>
    <fill>
      <patternFill patternType="solid">
        <fgColor rgb="FFB8CCE4"/>
        <bgColor rgb="FFB8CCE4"/>
      </patternFill>
    </fill>
    <fill>
      <patternFill patternType="solid">
        <fgColor rgb="FFC6D9F0"/>
        <bgColor rgb="FFC6D9F0"/>
      </patternFill>
    </fill>
    <fill>
      <patternFill patternType="solid">
        <fgColor rgb="FFDBE5F1"/>
        <bgColor rgb="FFDBE5F1"/>
      </patternFill>
    </fill>
    <fill>
      <patternFill patternType="solid">
        <fgColor rgb="FF8DB3E2"/>
        <bgColor rgb="FF8DB3E2"/>
      </patternFill>
    </fill>
    <fill>
      <patternFill patternType="solid">
        <fgColor rgb="FFF2F2F2"/>
        <bgColor rgb="FFF2F2F2"/>
      </patternFill>
    </fill>
    <fill>
      <patternFill patternType="solid">
        <fgColor rgb="FFFBD4B4"/>
        <bgColor rgb="FFFBD4B4"/>
      </patternFill>
    </fill>
    <fill>
      <patternFill patternType="solid">
        <fgColor rgb="FFFFFF99"/>
        <bgColor rgb="FFFFFF99"/>
      </patternFill>
    </fill>
    <fill>
      <patternFill patternType="solid">
        <fgColor rgb="FFDAEEF3"/>
        <bgColor rgb="FFDAEEF3"/>
      </patternFill>
    </fill>
    <fill>
      <patternFill patternType="solid">
        <fgColor rgb="FFFABF8F"/>
        <bgColor rgb="FFFABF8F"/>
      </patternFill>
    </fill>
    <fill>
      <patternFill patternType="solid">
        <fgColor rgb="FFD99594"/>
        <bgColor rgb="FFD99594"/>
      </patternFill>
    </fill>
    <fill>
      <patternFill patternType="solid">
        <fgColor rgb="FFE36C09"/>
        <bgColor rgb="FFE36C09"/>
      </patternFill>
    </fill>
    <fill>
      <patternFill patternType="solid">
        <fgColor rgb="FFCCC0D9"/>
        <bgColor rgb="FFCCC0D9"/>
      </patternFill>
    </fill>
    <fill>
      <patternFill patternType="solid">
        <fgColor rgb="FFC2D69B"/>
        <bgColor rgb="FFC2D69B"/>
      </patternFill>
    </fill>
    <fill>
      <patternFill patternType="solid">
        <fgColor rgb="FFD8D8D8"/>
        <bgColor rgb="FFD8D8D8"/>
      </patternFill>
    </fill>
    <fill>
      <patternFill patternType="solid">
        <fgColor rgb="FFF79646"/>
        <bgColor rgb="FFF79646"/>
      </patternFill>
    </fill>
    <fill>
      <patternFill patternType="solid">
        <fgColor rgb="FF95B3D7"/>
        <bgColor rgb="FF95B3D7"/>
      </patternFill>
    </fill>
    <fill>
      <patternFill patternType="solid">
        <fgColor rgb="FFB6DDE8"/>
        <bgColor rgb="FFB6DDE8"/>
      </patternFill>
    </fill>
    <fill>
      <patternFill patternType="solid">
        <fgColor rgb="FF000000"/>
        <bgColor rgb="FF000000"/>
      </patternFill>
    </fill>
    <fill>
      <patternFill patternType="solid">
        <fgColor rgb="FF262626"/>
        <bgColor rgb="FF262626"/>
      </patternFill>
    </fill>
    <fill>
      <patternFill patternType="solid">
        <fgColor rgb="FF548DD4"/>
        <bgColor rgb="FF548DD4"/>
      </patternFill>
    </fill>
  </fills>
  <borders count="90">
    <border>
      <left/>
      <right/>
      <top/>
      <bottom/>
    </border>
    <border>
      <left/>
      <right/>
      <top/>
      <bottom style="thin">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right/>
      <top style="thin">
        <color rgb="FF000000"/>
      </top>
      <bottom/>
    </border>
    <border>
      <left/>
      <right/>
      <top style="thin">
        <color rgb="FF000000"/>
      </top>
      <bottom style="thin">
        <color rgb="FF000000"/>
      </bottom>
    </border>
    <border>
      <left style="medium">
        <color rgb="FF000000"/>
      </left>
      <right/>
      <top/>
      <bottom style="hair">
        <color rgb="FF000000"/>
      </bottom>
    </border>
    <border>
      <left/>
      <right/>
      <top/>
      <bottom style="hair">
        <color rgb="FF000000"/>
      </bottom>
    </border>
    <border>
      <left/>
      <right style="medium">
        <color rgb="FF000000"/>
      </right>
      <top/>
      <bottom/>
    </border>
    <border>
      <left style="medium">
        <color rgb="FF000000"/>
      </left>
      <right/>
      <top style="hair">
        <color rgb="FF000000"/>
      </top>
      <bottom style="medium">
        <color rgb="FF000000"/>
      </bottom>
    </border>
    <border>
      <left/>
      <right/>
      <top style="hair">
        <color rgb="FF000000"/>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top/>
      <bottom style="medium">
        <color rgb="FF000000"/>
      </bottom>
    </border>
    <border>
      <left/>
      <right style="medium">
        <color rgb="FF000000"/>
      </right>
      <top/>
      <bottom style="hair">
        <color rgb="FF000000"/>
      </bottom>
    </border>
    <border>
      <left style="medium">
        <color rgb="FF000000"/>
      </left>
      <right/>
      <top style="hair">
        <color rgb="FF000000"/>
      </top>
      <bottom style="hair">
        <color rgb="FF000000"/>
      </bottom>
    </border>
    <border>
      <left/>
      <right/>
      <top style="hair">
        <color rgb="FF000000"/>
      </top>
      <bottom style="hair">
        <color rgb="FF000000"/>
      </bottom>
    </border>
    <border>
      <left/>
      <right style="medium">
        <color rgb="FF000000"/>
      </right>
      <top style="hair">
        <color rgb="FF000000"/>
      </top>
      <bottom style="hair">
        <color rgb="FF000000"/>
      </bottom>
    </border>
    <border>
      <left/>
      <right/>
      <top style="medium">
        <color rgb="FF000000"/>
      </top>
      <bottom style="medium">
        <color rgb="FF000000"/>
      </bottom>
    </border>
    <border>
      <left/>
      <right/>
      <top style="medium">
        <color rgb="FF000000"/>
      </top>
      <bottom style="hair">
        <color rgb="FF000000"/>
      </bottom>
    </border>
    <border>
      <left/>
      <right style="medium">
        <color rgb="FF000000"/>
      </right>
      <top style="medium">
        <color rgb="FF000000"/>
      </top>
      <bottom style="hair">
        <color rgb="FF000000"/>
      </bottom>
    </border>
    <border>
      <left style="medium">
        <color rgb="FF000000"/>
      </left>
      <right/>
      <top style="medium">
        <color rgb="FF000000"/>
      </top>
      <bottom style="hair">
        <color rgb="FF000000"/>
      </bottom>
    </border>
    <border>
      <left style="medium">
        <color rgb="FF000000"/>
      </left>
      <right/>
      <top/>
      <bottom/>
    </border>
    <border>
      <left/>
      <right/>
      <top style="hair">
        <color rgb="FF000000"/>
      </top>
      <bottom/>
    </border>
    <border>
      <left/>
      <right style="medium">
        <color rgb="FF000000"/>
      </right>
      <top style="hair">
        <color rgb="FF000000"/>
      </top>
      <bottom/>
    </border>
    <border>
      <left style="medium">
        <color rgb="FF000000"/>
      </left>
      <right style="thin">
        <color rgb="FF000000"/>
      </right>
      <top style="hair">
        <color rgb="FF000000"/>
      </top>
      <bottom/>
    </border>
    <border>
      <left style="thin">
        <color rgb="FF000000"/>
      </left>
      <right/>
      <top style="hair">
        <color rgb="FF000000"/>
      </top>
      <bottom/>
    </border>
    <border>
      <left/>
      <right style="hair">
        <color rgb="FF000000"/>
      </right>
      <top style="hair">
        <color rgb="FF000000"/>
      </top>
      <bottom/>
    </border>
    <border>
      <left style="hair">
        <color rgb="FF000000"/>
      </left>
      <right/>
      <top style="hair">
        <color rgb="FF000000"/>
      </top>
      <bottom/>
    </border>
    <border>
      <left style="medium">
        <color rgb="FF000000"/>
      </left>
      <right/>
      <top style="hair">
        <color rgb="FF000000"/>
      </top>
      <bottom style="thin">
        <color rgb="FF000000"/>
      </bottom>
    </border>
    <border>
      <left/>
      <right/>
      <top style="hair">
        <color rgb="FF000000"/>
      </top>
      <bottom style="thin">
        <color rgb="FF000000"/>
      </bottom>
    </border>
    <border>
      <left style="medium">
        <color rgb="FF000000"/>
      </left>
      <right/>
      <top style="medium">
        <color rgb="FF000000"/>
      </top>
      <bottom style="thin">
        <color rgb="FF000000"/>
      </bottom>
    </border>
    <border>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top/>
      <bottom/>
    </border>
    <border>
      <left style="thin">
        <color rgb="FF000000"/>
      </left>
      <right/>
      <top/>
      <bottom/>
    </border>
    <border>
      <left/>
      <right style="hair">
        <color rgb="FF000000"/>
      </right>
      <top/>
      <bottom/>
    </border>
    <border>
      <left style="hair">
        <color rgb="FF000000"/>
      </left>
      <right/>
      <top/>
      <bottom/>
    </border>
    <border>
      <left style="medium">
        <color rgb="FF000000"/>
      </left>
      <right style="hair">
        <color rgb="FF000000"/>
      </right>
      <top style="thin">
        <color rgb="FF000000"/>
      </top>
      <bottom/>
    </border>
    <border>
      <left style="medium">
        <color rgb="FF000000"/>
      </left>
      <right/>
      <top style="thin">
        <color rgb="FF000000"/>
      </top>
      <bottom/>
    </border>
    <border>
      <left/>
      <right/>
      <top style="thin">
        <color rgb="FF000000"/>
      </top>
      <bottom style="hair">
        <color rgb="FF000000"/>
      </bottom>
    </border>
    <border>
      <left/>
      <right style="medium">
        <color rgb="FF000000"/>
      </right>
      <top style="thin">
        <color rgb="FF000000"/>
      </top>
      <bottom style="hair">
        <color rgb="FF000000"/>
      </bottom>
    </border>
    <border>
      <left style="medium">
        <color rgb="FF000000"/>
      </left>
      <right style="hair">
        <color rgb="FF000000"/>
      </right>
      <top/>
      <bottom style="medium">
        <color rgb="FF000000"/>
      </bottom>
    </border>
    <border>
      <left style="hair">
        <color rgb="FF000000"/>
      </left>
      <right/>
      <top/>
      <bottom style="medium">
        <color rgb="FF000000"/>
      </bottom>
    </border>
    <border>
      <left/>
      <right style="medium">
        <color rgb="FF000000"/>
      </right>
      <top style="hair">
        <color rgb="FF000000"/>
      </top>
      <bottom style="medium">
        <color rgb="FF000000"/>
      </bottom>
    </border>
    <border>
      <left style="medium">
        <color rgb="FF000000"/>
      </left>
      <right style="thin">
        <color rgb="FF000000"/>
      </right>
      <top/>
      <bottom style="medium">
        <color rgb="FF000000"/>
      </bottom>
    </border>
    <border>
      <left style="thin">
        <color rgb="FF000000"/>
      </left>
      <right/>
      <top/>
      <bottom style="medium">
        <color rgb="FF000000"/>
      </bottom>
    </border>
    <border>
      <left/>
      <right style="hair">
        <color rgb="FF000000"/>
      </right>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hair">
        <color rgb="FF000000"/>
      </top>
      <bottom style="thin">
        <color rgb="FF000000"/>
      </bottom>
    </border>
    <border>
      <left style="medium">
        <color rgb="FF000000"/>
      </left>
      <right style="medium">
        <color rgb="FF000000"/>
      </right>
      <top style="thin">
        <color rgb="FF000000"/>
      </top>
      <bottom/>
    </border>
    <border>
      <left style="medium">
        <color rgb="FF000000"/>
      </left>
      <right/>
      <top style="medium">
        <color rgb="FF000000"/>
      </top>
      <bottom style="medium">
        <color rgb="FF000000"/>
      </bottom>
    </border>
    <border>
      <left/>
      <right style="hair">
        <color rgb="FF000000"/>
      </right>
      <top style="hair">
        <color rgb="FF000000"/>
      </top>
      <bottom style="medium">
        <color rgb="FF000000"/>
      </bottom>
    </border>
    <border>
      <left style="hair">
        <color rgb="FF000000"/>
      </left>
      <right/>
      <top style="hair">
        <color rgb="FF000000"/>
      </top>
      <bottom style="medium">
        <color rgb="FF000000"/>
      </bottom>
    </border>
    <border>
      <left style="medium">
        <color rgb="FF000000"/>
      </left>
      <right/>
      <top style="hair">
        <color rgb="FF000000"/>
      </top>
      <bottom/>
    </border>
    <border>
      <left/>
      <right style="medium">
        <color rgb="FF000000"/>
      </right>
      <top style="medium">
        <color rgb="FF000000"/>
      </top>
      <bottom style="medium">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border>
    <border>
      <left/>
      <right style="medium">
        <color rgb="FF000000"/>
      </right>
      <top style="thin">
        <color rgb="FF000000"/>
      </top>
      <bottom style="thin">
        <color rgb="FF000000"/>
      </bottom>
    </border>
    <border>
      <left style="medium">
        <color rgb="FF000000"/>
      </left>
      <right style="thin">
        <color rgb="FF000000"/>
      </right>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top style="hair">
        <color rgb="FF000000"/>
      </top>
      <bottom style="thick">
        <color rgb="FF000000"/>
      </bottom>
    </border>
    <border>
      <left/>
      <right/>
      <top style="hair">
        <color rgb="FF000000"/>
      </top>
      <bottom style="thick">
        <color rgb="FF000000"/>
      </bottom>
    </border>
    <border>
      <left/>
      <right/>
      <top/>
      <bottom style="thick">
        <color rgb="FF000000"/>
      </bottom>
    </border>
    <border>
      <left/>
      <right style="medium">
        <color rgb="FF000000"/>
      </right>
      <top/>
      <bottom style="thick">
        <color rgb="FF000000"/>
      </bottom>
    </border>
    <border>
      <left style="thick">
        <color rgb="FF000000"/>
      </left>
      <right/>
      <top style="thick">
        <color rgb="FF000000"/>
      </top>
      <bottom style="thick">
        <color rgb="FF000000"/>
      </bottom>
    </border>
    <border>
      <left/>
      <right/>
      <top style="thick">
        <color rgb="FF000000"/>
      </top>
      <bottom style="thick">
        <color rgb="FF000000"/>
      </bottom>
    </border>
    <border>
      <left/>
      <right style="thick">
        <color rgb="FF000000"/>
      </right>
      <top style="thick">
        <color rgb="FF000000"/>
      </top>
      <bottom style="thick">
        <color rgb="FF000000"/>
      </bottom>
    </border>
    <border>
      <left/>
      <right/>
      <top style="thick">
        <color rgb="FF000000"/>
      </top>
      <bottom/>
    </border>
    <border>
      <left/>
      <right style="thick">
        <color rgb="FF000000"/>
      </right>
      <top style="thick">
        <color rgb="FF000000"/>
      </top>
      <bottom/>
    </border>
    <border>
      <left style="thick">
        <color rgb="FF000000"/>
      </left>
      <right/>
      <top style="thick">
        <color rgb="FF000000"/>
      </top>
      <bottom/>
    </border>
    <border>
      <left style="medium">
        <color rgb="FF000000"/>
      </left>
      <right/>
      <top style="thick">
        <color rgb="FF000000"/>
      </top>
      <bottom/>
    </border>
    <border>
      <left/>
      <right style="medium">
        <color rgb="FF000000"/>
      </right>
      <top style="thick">
        <color rgb="FF000000"/>
      </top>
      <bottom/>
    </border>
    <border>
      <left style="thick">
        <color rgb="FF000000"/>
      </left>
      <right/>
      <top/>
      <bottom style="thick">
        <color rgb="FF000000"/>
      </bottom>
    </border>
    <border>
      <left/>
      <right style="thick">
        <color rgb="FF000000"/>
      </right>
      <top/>
      <bottom/>
    </border>
    <border>
      <left style="thick">
        <color rgb="FF000000"/>
      </left>
      <right/>
      <top/>
      <bottom/>
    </border>
    <border>
      <left style="medium">
        <color rgb="FF000000"/>
      </left>
      <right/>
      <top/>
      <bottom style="thick">
        <color rgb="FF000000"/>
      </bottom>
    </border>
    <border>
      <left/>
      <right style="thick">
        <color rgb="FF000000"/>
      </right>
      <top/>
      <bottom style="thick">
        <color rgb="FF000000"/>
      </bottom>
    </border>
    <border>
      <left style="thick">
        <color rgb="FF000000"/>
      </left>
      <right style="thick">
        <color rgb="FF000000"/>
      </right>
      <top style="thick">
        <color rgb="FF000000"/>
      </top>
      <bottom/>
    </border>
    <border>
      <left style="thick">
        <color rgb="FF000000"/>
      </left>
      <right style="thick">
        <color rgb="FF000000"/>
      </right>
      <top/>
      <bottom style="thick">
        <color rgb="FF000000"/>
      </bottom>
    </border>
  </borders>
  <cellStyleXfs count="1">
    <xf borderId="0" fillId="0" fontId="0" numFmtId="0" applyAlignment="1" applyFont="1"/>
  </cellStyleXfs>
  <cellXfs count="449">
    <xf borderId="0" fillId="0" fontId="0" numFmtId="0" xfId="0" applyAlignment="1" applyFont="1">
      <alignment vertical="center"/>
    </xf>
    <xf borderId="0" fillId="2" fontId="1" numFmtId="0" xfId="0" applyAlignment="1" applyBorder="1" applyFill="1" applyFont="1">
      <alignment horizontal="right" vertical="center"/>
    </xf>
    <xf borderId="0" fillId="0" fontId="2" numFmtId="0" xfId="0" applyBorder="1" applyFont="1"/>
    <xf borderId="1" fillId="2" fontId="3" numFmtId="0" xfId="0" applyAlignment="1" applyBorder="1" applyFont="1">
      <alignment horizontal="center" vertical="center"/>
    </xf>
    <xf borderId="1" fillId="0" fontId="2" numFmtId="0" xfId="0" applyBorder="1" applyFont="1"/>
    <xf borderId="1" fillId="0" fontId="2" numFmtId="0" xfId="0" applyBorder="1" applyFont="1"/>
    <xf borderId="0" fillId="0" fontId="2" numFmtId="0" xfId="0" applyBorder="1" applyFont="1"/>
    <xf borderId="0" fillId="2" fontId="1" numFmtId="0" xfId="0" applyAlignment="1" applyBorder="1" applyFont="1">
      <alignment horizontal="right" vertical="center"/>
    </xf>
    <xf borderId="1" fillId="2" fontId="4" numFmtId="0" xfId="0" applyAlignment="1" applyBorder="1" applyFont="1">
      <alignment horizontal="center" vertical="center"/>
    </xf>
    <xf borderId="0" fillId="2" fontId="4" numFmtId="0" xfId="0" applyAlignment="1" applyBorder="1" applyFont="1">
      <alignment horizontal="right" vertical="center"/>
    </xf>
    <xf borderId="0" fillId="2" fontId="4" numFmtId="0" xfId="0" applyAlignment="1" applyBorder="1" applyFont="1">
      <alignment horizontal="right" vertical="center"/>
    </xf>
    <xf borderId="1" fillId="0" fontId="5" numFmtId="0" xfId="0" applyAlignment="1" applyBorder="1" applyFont="1">
      <alignment horizontal="center" vertical="center"/>
    </xf>
    <xf borderId="1" fillId="0" fontId="2" numFmtId="0" xfId="0" applyBorder="1" applyFont="1"/>
    <xf borderId="0" fillId="2" fontId="6" numFmtId="0" xfId="0" applyAlignment="1" applyBorder="1" applyFont="1">
      <alignment horizontal="center" vertical="center"/>
    </xf>
    <xf borderId="2" fillId="3" fontId="7" numFmtId="0" xfId="0" applyAlignment="1" applyBorder="1" applyFill="1" applyFont="1">
      <alignment horizontal="center" vertical="center"/>
    </xf>
    <xf borderId="3" fillId="0" fontId="2" numFmtId="0" xfId="0" applyBorder="1" applyFont="1"/>
    <xf borderId="4" fillId="0" fontId="2" numFmtId="0" xfId="0" applyBorder="1" applyFont="1"/>
    <xf borderId="0" fillId="2" fontId="4" numFmtId="0" xfId="0" applyAlignment="1" applyBorder="1" applyFont="1">
      <alignment horizontal="center" vertical="center"/>
    </xf>
    <xf borderId="5" fillId="2" fontId="1" numFmtId="0" xfId="0" applyAlignment="1" applyBorder="1" applyFont="1">
      <alignment horizontal="right" vertical="center"/>
    </xf>
    <xf borderId="6" fillId="2" fontId="4" numFmtId="0" xfId="0" applyAlignment="1" applyBorder="1" applyFont="1">
      <alignment horizontal="center" vertical="center"/>
    </xf>
    <xf borderId="6" fillId="0" fontId="2" numFmtId="0" xfId="0" applyBorder="1" applyFont="1"/>
    <xf borderId="0" fillId="2" fontId="1" numFmtId="0" xfId="0" applyAlignment="1" applyBorder="1" applyFont="1">
      <alignment vertical="center"/>
    </xf>
    <xf borderId="6" fillId="4" fontId="8" numFmtId="0" xfId="0" applyAlignment="1" applyBorder="1" applyFill="1" applyFont="1">
      <alignment horizontal="center" vertical="center"/>
    </xf>
    <xf borderId="7" fillId="2" fontId="9" numFmtId="0" xfId="0" applyAlignment="1" applyBorder="1" applyFont="1">
      <alignment horizontal="center" vertical="center"/>
    </xf>
    <xf borderId="8" fillId="0" fontId="2" numFmtId="0" xfId="0" applyBorder="1" applyFont="1"/>
    <xf borderId="0" fillId="2" fontId="10" numFmtId="0" xfId="0" applyAlignment="1" applyBorder="1" applyFont="1">
      <alignment horizontal="center" vertical="center"/>
    </xf>
    <xf borderId="0" fillId="2" fontId="9" numFmtId="0" xfId="0" applyAlignment="1" applyBorder="1" applyFont="1">
      <alignment horizontal="center" vertical="center"/>
    </xf>
    <xf borderId="8" fillId="2" fontId="9" numFmtId="0" xfId="0" applyAlignment="1" applyBorder="1" applyFont="1">
      <alignment horizontal="center" vertical="center"/>
    </xf>
    <xf borderId="0" fillId="2" fontId="10" numFmtId="0" xfId="0" applyAlignment="1" applyBorder="1" applyFont="1">
      <alignment vertical="center"/>
    </xf>
    <xf borderId="9" fillId="2" fontId="10" numFmtId="0" xfId="0" applyAlignment="1" applyBorder="1" applyFont="1">
      <alignment vertical="center"/>
    </xf>
    <xf borderId="0" fillId="2" fontId="10" numFmtId="0" xfId="0" applyAlignment="1" applyBorder="1" applyFont="1">
      <alignment horizontal="right" vertical="center"/>
    </xf>
    <xf borderId="1" fillId="2" fontId="4" numFmtId="0" xfId="0" applyAlignment="1" applyBorder="1" applyFont="1">
      <alignment horizontal="left" vertical="center"/>
    </xf>
    <xf borderId="10" fillId="2" fontId="4" numFmtId="0" xfId="0" applyAlignment="1" applyBorder="1" applyFont="1">
      <alignment horizontal="center" vertical="center"/>
    </xf>
    <xf borderId="11" fillId="0" fontId="2" numFmtId="0" xfId="0" applyBorder="1" applyFont="1"/>
    <xf borderId="11" fillId="0" fontId="11" numFmtId="0" xfId="0" applyBorder="1" applyFont="1"/>
    <xf borderId="12" fillId="2" fontId="12" numFmtId="0" xfId="0" applyAlignment="1" applyBorder="1" applyFont="1">
      <alignment vertical="center"/>
    </xf>
    <xf borderId="12" fillId="0" fontId="11" numFmtId="0" xfId="0" applyBorder="1" applyFont="1"/>
    <xf borderId="11" fillId="2" fontId="10" numFmtId="0" xfId="0" applyAlignment="1" applyBorder="1" applyFont="1">
      <alignment horizontal="center" vertical="center"/>
    </xf>
    <xf borderId="12" fillId="2" fontId="13" numFmtId="0" xfId="0" applyAlignment="1" applyBorder="1" applyFont="1">
      <alignment horizontal="center" vertical="center"/>
    </xf>
    <xf borderId="12" fillId="2" fontId="14" numFmtId="0" xfId="0" applyAlignment="1" applyBorder="1" applyFont="1">
      <alignment vertical="center"/>
    </xf>
    <xf borderId="13" fillId="2" fontId="14" numFmtId="0" xfId="0" applyAlignment="1" applyBorder="1" applyFont="1">
      <alignment vertical="center"/>
    </xf>
    <xf borderId="0" fillId="2" fontId="15" numFmtId="0" xfId="0" applyAlignment="1" applyBorder="1" applyFont="1">
      <alignment horizontal="center" vertical="center"/>
    </xf>
    <xf borderId="12" fillId="2" fontId="16" numFmtId="0" xfId="0" applyAlignment="1" applyBorder="1" applyFont="1">
      <alignment horizontal="center" vertical="center"/>
    </xf>
    <xf borderId="12" fillId="0" fontId="2" numFmtId="0" xfId="0" applyBorder="1" applyFont="1"/>
    <xf borderId="0" fillId="2" fontId="17" numFmtId="0" xfId="0" applyAlignment="1" applyBorder="1" applyFont="1">
      <alignment horizontal="left" vertical="center"/>
    </xf>
    <xf borderId="0" fillId="2" fontId="18" numFmtId="0" xfId="0" applyAlignment="1" applyBorder="1" applyFont="1">
      <alignment horizontal="left" vertical="center"/>
    </xf>
    <xf borderId="2" fillId="2" fontId="19" numFmtId="0" xfId="0" applyAlignment="1" applyBorder="1" applyFont="1">
      <alignment horizontal="center" vertical="center"/>
    </xf>
    <xf borderId="4" fillId="0" fontId="2" numFmtId="0" xfId="0" applyBorder="1" applyFont="1"/>
    <xf borderId="0" fillId="2" fontId="4" numFmtId="0" xfId="0" applyAlignment="1" applyBorder="1" applyFont="1">
      <alignment horizontal="center" vertical="center"/>
    </xf>
    <xf borderId="2" fillId="3" fontId="9" numFmtId="0" xfId="0" applyAlignment="1" applyBorder="1" applyFont="1">
      <alignment horizontal="left" vertical="center"/>
    </xf>
    <xf borderId="3" fillId="0" fontId="2" numFmtId="0" xfId="0" applyBorder="1" applyFont="1"/>
    <xf borderId="3" fillId="3" fontId="4" numFmtId="0" xfId="0" applyAlignment="1" applyBorder="1" applyFont="1">
      <alignment horizontal="center" vertical="center"/>
    </xf>
    <xf borderId="3" fillId="3" fontId="4" numFmtId="0" xfId="0" applyAlignment="1" applyBorder="1" applyFont="1">
      <alignment horizontal="center" vertical="center"/>
    </xf>
    <xf borderId="0" fillId="2" fontId="4" numFmtId="0" xfId="0" applyAlignment="1" applyBorder="1" applyFont="1">
      <alignment vertical="center"/>
    </xf>
    <xf borderId="14" fillId="0" fontId="2" numFmtId="0" xfId="0" applyBorder="1" applyFont="1"/>
    <xf borderId="13" fillId="0" fontId="2" numFmtId="0" xfId="0" applyBorder="1" applyFont="1"/>
    <xf borderId="0" fillId="0" fontId="2" numFmtId="0" xfId="0" applyBorder="1" applyFont="1"/>
    <xf borderId="7" fillId="2" fontId="4" numFmtId="0" xfId="0" applyAlignment="1" applyBorder="1" applyFont="1">
      <alignment horizontal="left" vertical="center"/>
    </xf>
    <xf borderId="8" fillId="0" fontId="2" numFmtId="0" xfId="0" applyBorder="1" applyFont="1"/>
    <xf borderId="8" fillId="2" fontId="20" numFmtId="0" xfId="0" applyAlignment="1" applyBorder="1" applyFont="1">
      <alignment horizontal="center" vertical="center"/>
    </xf>
    <xf borderId="15" fillId="0" fontId="2" numFmtId="0" xfId="0" applyBorder="1" applyFont="1"/>
    <xf borderId="15" fillId="2" fontId="10" numFmtId="0" xfId="0" applyAlignment="1" applyBorder="1" applyFont="1">
      <alignment horizontal="center" vertical="center"/>
    </xf>
    <xf borderId="3" fillId="5" fontId="20" numFmtId="0" xfId="0" applyAlignment="1" applyBorder="1" applyFill="1" applyFont="1">
      <alignment horizontal="center" vertical="center"/>
    </xf>
    <xf borderId="16" fillId="2" fontId="4" numFmtId="0" xfId="0" applyAlignment="1" applyBorder="1" applyFont="1">
      <alignment horizontal="left" vertical="center"/>
    </xf>
    <xf borderId="17" fillId="0" fontId="2" numFmtId="0" xfId="0" applyBorder="1" applyFont="1"/>
    <xf borderId="17" fillId="0" fontId="2" numFmtId="0" xfId="0" applyBorder="1" applyFont="1"/>
    <xf borderId="17" fillId="2" fontId="20" numFmtId="0" xfId="0" applyAlignment="1" applyBorder="1" applyFont="1">
      <alignment horizontal="center" vertical="center"/>
    </xf>
    <xf borderId="18" fillId="0" fontId="2" numFmtId="0" xfId="0" applyBorder="1" applyFont="1"/>
    <xf borderId="16" fillId="2" fontId="4" numFmtId="0" xfId="0" applyAlignment="1" applyBorder="1" applyFont="1">
      <alignment horizontal="center" vertical="center"/>
    </xf>
    <xf borderId="17" fillId="0" fontId="11" numFmtId="0" xfId="0" applyBorder="1" applyFont="1"/>
    <xf borderId="0" fillId="2" fontId="12" numFmtId="0" xfId="0" applyAlignment="1" applyBorder="1" applyFont="1">
      <alignment vertical="center"/>
    </xf>
    <xf borderId="0" fillId="0" fontId="11" numFmtId="0" xfId="0" applyFont="1"/>
    <xf borderId="17" fillId="2" fontId="10" numFmtId="0" xfId="0" applyAlignment="1" applyBorder="1" applyFont="1">
      <alignment horizontal="center" vertical="center"/>
    </xf>
    <xf borderId="0" fillId="2" fontId="13" numFmtId="0" xfId="0" applyAlignment="1" applyBorder="1" applyFont="1">
      <alignment horizontal="center" vertical="center"/>
    </xf>
    <xf borderId="15" fillId="2" fontId="14" numFmtId="0" xfId="0" applyAlignment="1" applyBorder="1" applyFont="1">
      <alignment vertical="center"/>
    </xf>
    <xf borderId="12" fillId="2" fontId="9" numFmtId="0" xfId="0" applyAlignment="1" applyBorder="1" applyFont="1">
      <alignment horizontal="center" vertical="center"/>
    </xf>
    <xf borderId="0" fillId="5" fontId="20" numFmtId="0" xfId="0" applyAlignment="1" applyBorder="1" applyFont="1">
      <alignment horizontal="center" vertical="center"/>
    </xf>
    <xf borderId="14" fillId="2" fontId="4" numFmtId="0" xfId="0" applyAlignment="1" applyBorder="1" applyFont="1">
      <alignment horizontal="left" vertical="center"/>
    </xf>
    <xf borderId="12" fillId="0" fontId="2" numFmtId="0" xfId="0" applyBorder="1" applyFont="1"/>
    <xf borderId="12" fillId="2" fontId="4" numFmtId="0" xfId="0" applyAlignment="1" applyBorder="1" applyFont="1">
      <alignment horizontal="center" vertical="center"/>
    </xf>
    <xf borderId="12" fillId="2" fontId="20" numFmtId="0" xfId="0" applyAlignment="1" applyBorder="1" applyFont="1">
      <alignment horizontal="center" vertical="center"/>
    </xf>
    <xf borderId="13" fillId="0" fontId="2" numFmtId="0" xfId="0" applyBorder="1" applyFont="1"/>
    <xf borderId="19" fillId="2" fontId="4" numFmtId="0" xfId="0" applyAlignment="1" applyBorder="1" applyFont="1">
      <alignment horizontal="center" vertical="center"/>
    </xf>
    <xf borderId="19" fillId="0" fontId="2" numFmtId="0" xfId="0" applyBorder="1" applyFont="1"/>
    <xf borderId="19" fillId="0" fontId="2" numFmtId="0" xfId="0" applyBorder="1" applyFont="1"/>
    <xf borderId="2" fillId="3" fontId="4" numFmtId="0" xfId="0" applyAlignment="1" applyBorder="1" applyFont="1">
      <alignment horizontal="center" vertical="center"/>
    </xf>
    <xf borderId="2" fillId="0" fontId="10" numFmtId="0" xfId="0" applyAlignment="1" applyBorder="1" applyFont="1">
      <alignment horizontal="right" vertical="center"/>
    </xf>
    <xf borderId="20" fillId="2" fontId="4" numFmtId="0" xfId="0" applyAlignment="1" applyBorder="1" applyFont="1">
      <alignment horizontal="left" vertical="center"/>
    </xf>
    <xf borderId="20" fillId="0" fontId="2" numFmtId="0" xfId="0" applyBorder="1" applyFont="1"/>
    <xf borderId="20" fillId="0" fontId="2" numFmtId="0" xfId="0" applyBorder="1" applyFont="1"/>
    <xf borderId="3" fillId="2" fontId="4" numFmtId="0" xfId="0" applyAlignment="1" applyBorder="1" applyFont="1">
      <alignment horizontal="center" vertical="center"/>
    </xf>
    <xf borderId="20" fillId="2" fontId="20" numFmtId="0" xfId="0" applyAlignment="1" applyBorder="1" applyFont="1">
      <alignment horizontal="center" vertical="center"/>
    </xf>
    <xf borderId="21" fillId="0" fontId="2" numFmtId="0" xfId="0" applyBorder="1" applyFont="1"/>
    <xf borderId="22" fillId="3" fontId="7" numFmtId="0" xfId="0" applyAlignment="1" applyBorder="1" applyFont="1">
      <alignment horizontal="center" vertical="center"/>
    </xf>
    <xf borderId="23" fillId="2" fontId="10" numFmtId="0" xfId="0" applyAlignment="1" applyBorder="1" applyFont="1">
      <alignment horizontal="center" vertical="center"/>
    </xf>
    <xf borderId="9" fillId="0" fontId="2" numFmtId="0" xfId="0" applyBorder="1" applyFont="1"/>
    <xf borderId="23" fillId="3" fontId="9" numFmtId="0" xfId="0" applyAlignment="1" applyBorder="1" applyFont="1">
      <alignment horizontal="left" vertical="center"/>
    </xf>
    <xf borderId="0" fillId="3" fontId="4" numFmtId="0" xfId="0" applyAlignment="1" applyBorder="1" applyFont="1">
      <alignment horizontal="center" vertical="center"/>
    </xf>
    <xf borderId="24" fillId="3" fontId="4" numFmtId="0" xfId="0" applyAlignment="1" applyBorder="1" applyFont="1">
      <alignment horizontal="center" vertical="center"/>
    </xf>
    <xf borderId="25" fillId="0" fontId="2" numFmtId="0" xfId="0" applyBorder="1" applyFont="1"/>
    <xf borderId="26" fillId="2" fontId="10" numFmtId="0" xfId="0" applyAlignment="1" applyBorder="1" applyFont="1">
      <alignment horizontal="right" vertical="center"/>
    </xf>
    <xf borderId="27" fillId="4" fontId="16" numFmtId="0" xfId="0" applyAlignment="1" applyBorder="1" applyFont="1">
      <alignment horizontal="center" vertical="center"/>
    </xf>
    <xf borderId="28" fillId="0" fontId="2" numFmtId="0" xfId="0" applyBorder="1" applyFont="1"/>
    <xf borderId="29" fillId="5" fontId="16" numFmtId="0" xfId="0" applyAlignment="1" applyBorder="1" applyFont="1">
      <alignment horizontal="center" vertical="center"/>
    </xf>
    <xf borderId="30" fillId="2" fontId="4" numFmtId="0" xfId="0" applyAlignment="1" applyBorder="1" applyFont="1">
      <alignment horizontal="center" vertical="center"/>
    </xf>
    <xf borderId="31" fillId="2" fontId="21" numFmtId="0" xfId="0" applyAlignment="1" applyBorder="1" applyFont="1">
      <alignment horizontal="center" vertical="center"/>
    </xf>
    <xf borderId="29" fillId="4" fontId="22" numFmtId="0" xfId="0" applyAlignment="1" applyBorder="1" applyFont="1">
      <alignment horizontal="center" vertical="center"/>
    </xf>
    <xf borderId="25" fillId="0" fontId="2" numFmtId="0" xfId="0" applyBorder="1" applyFont="1"/>
    <xf borderId="2" fillId="3" fontId="10" numFmtId="0" xfId="0" applyAlignment="1" applyBorder="1" applyFont="1">
      <alignment horizontal="center" vertical="center"/>
    </xf>
    <xf borderId="32" fillId="3" fontId="23" numFmtId="0" xfId="0" applyAlignment="1" applyBorder="1" applyFont="1">
      <alignment horizontal="center" vertical="center"/>
    </xf>
    <xf borderId="33" fillId="0" fontId="2" numFmtId="0" xfId="0" applyBorder="1" applyFont="1"/>
    <xf borderId="34" fillId="0" fontId="2" numFmtId="0" xfId="0" applyBorder="1" applyFont="1"/>
    <xf borderId="0" fillId="2" fontId="20" numFmtId="0" xfId="0" applyAlignment="1" applyBorder="1" applyFont="1">
      <alignment horizontal="center" vertical="center"/>
    </xf>
    <xf borderId="35" fillId="2" fontId="10" numFmtId="0" xfId="0" applyAlignment="1" applyBorder="1" applyFont="1">
      <alignment horizontal="right" vertical="center"/>
    </xf>
    <xf borderId="36" fillId="2" fontId="4" numFmtId="0" xfId="0" applyAlignment="1" applyBorder="1" applyFont="1">
      <alignment horizontal="center" vertical="center"/>
    </xf>
    <xf borderId="37" fillId="0" fontId="2" numFmtId="0" xfId="0" applyBorder="1" applyFont="1"/>
    <xf borderId="38" fillId="2" fontId="4" numFmtId="0" xfId="0" applyAlignment="1" applyBorder="1" applyFont="1">
      <alignment horizontal="center" vertical="center"/>
    </xf>
    <xf borderId="39" fillId="2" fontId="16" numFmtId="0" xfId="0" applyAlignment="1" applyBorder="1" applyFont="1">
      <alignment horizontal="center" vertical="center"/>
    </xf>
    <xf borderId="5" fillId="2" fontId="24" numFmtId="0" xfId="0" applyAlignment="1" applyBorder="1" applyFont="1">
      <alignment horizontal="center" vertical="center"/>
    </xf>
    <xf borderId="38" fillId="0" fontId="2" numFmtId="0" xfId="0" applyBorder="1" applyFont="1"/>
    <xf borderId="9" fillId="0" fontId="2" numFmtId="0" xfId="0" applyBorder="1" applyFont="1"/>
    <xf borderId="23" fillId="4" fontId="25" numFmtId="0" xfId="0" applyAlignment="1" applyBorder="1" applyFont="1">
      <alignment horizontal="center" vertical="center"/>
    </xf>
    <xf borderId="0" fillId="0" fontId="2" numFmtId="0" xfId="0" applyBorder="1" applyFont="1"/>
    <xf borderId="40" fillId="0" fontId="6" numFmtId="0" xfId="0" applyAlignment="1" applyBorder="1" applyFont="1">
      <alignment horizontal="center" vertical="center"/>
    </xf>
    <xf borderId="5" fillId="0" fontId="2" numFmtId="0" xfId="0" applyBorder="1" applyFont="1"/>
    <xf borderId="41" fillId="0" fontId="6" numFmtId="0" xfId="0" applyAlignment="1" applyBorder="1" applyFont="1">
      <alignment horizontal="center" vertical="center"/>
    </xf>
    <xf borderId="42" fillId="0" fontId="2" numFmtId="0" xfId="0" applyBorder="1" applyFont="1"/>
    <xf borderId="23" fillId="2" fontId="4" numFmtId="0" xfId="0" applyAlignment="1" applyBorder="1" applyFont="1">
      <alignment horizontal="left" vertical="center"/>
    </xf>
    <xf borderId="24" fillId="2" fontId="20" numFmtId="0" xfId="0" applyAlignment="1" applyBorder="1" applyFont="1">
      <alignment horizontal="center" vertical="center"/>
    </xf>
    <xf borderId="36" fillId="2" fontId="10" numFmtId="0" xfId="0" applyAlignment="1" applyBorder="1" applyFont="1">
      <alignment horizontal="left" vertical="center"/>
    </xf>
    <xf borderId="38" fillId="2" fontId="10" numFmtId="0" xfId="0" applyAlignment="1" applyBorder="1" applyFont="1">
      <alignment horizontal="left" vertical="center"/>
    </xf>
    <xf borderId="43" fillId="0" fontId="2" numFmtId="0" xfId="0" applyBorder="1" applyFont="1"/>
    <xf borderId="12" fillId="0" fontId="2" numFmtId="0" xfId="0" applyBorder="1" applyFont="1"/>
    <xf borderId="44" fillId="0" fontId="2" numFmtId="0" xfId="0" applyBorder="1" applyFont="1"/>
    <xf borderId="2" fillId="5" fontId="20" numFmtId="0" xfId="0" applyAlignment="1" applyBorder="1" applyFont="1">
      <alignment horizontal="center" vertical="center"/>
    </xf>
    <xf borderId="12" fillId="0" fontId="2" numFmtId="0" xfId="0" applyBorder="1" applyFont="1"/>
    <xf borderId="14" fillId="0" fontId="23" numFmtId="0" xfId="0" applyAlignment="1" applyBorder="1" applyFont="1">
      <alignment horizontal="center" vertical="center"/>
    </xf>
    <xf borderId="12" fillId="0" fontId="2" numFmtId="0" xfId="0" applyBorder="1" applyFont="1"/>
    <xf borderId="11" fillId="0" fontId="23" numFmtId="0" xfId="0" applyAlignment="1" applyBorder="1" applyFont="1">
      <alignment horizontal="center" vertical="center"/>
    </xf>
    <xf borderId="45" fillId="0" fontId="2" numFmtId="0" xfId="0" applyBorder="1" applyFont="1"/>
    <xf borderId="10" fillId="2" fontId="4" numFmtId="0" xfId="0" applyAlignment="1" applyBorder="1" applyFont="1">
      <alignment horizontal="left" vertical="center"/>
    </xf>
    <xf borderId="11" fillId="0" fontId="2" numFmtId="0" xfId="0" applyBorder="1" applyFont="1"/>
    <xf borderId="11" fillId="2" fontId="20" numFmtId="0" xfId="0" applyAlignment="1" applyBorder="1" applyFont="1">
      <alignment horizontal="center" vertical="center"/>
    </xf>
    <xf borderId="46" fillId="2" fontId="10" numFmtId="0" xfId="0" applyAlignment="1" applyBorder="1" applyFont="1">
      <alignment horizontal="right" vertical="center"/>
    </xf>
    <xf borderId="47" fillId="2" fontId="4" numFmtId="0" xfId="0" applyAlignment="1" applyBorder="1" applyFont="1">
      <alignment horizontal="center" vertical="center"/>
    </xf>
    <xf borderId="48" fillId="0" fontId="2" numFmtId="0" xfId="0" applyBorder="1" applyFont="1"/>
    <xf borderId="44" fillId="2" fontId="4" numFmtId="0" xfId="0" applyAlignment="1" applyBorder="1" applyFont="1">
      <alignment horizontal="center" vertical="center"/>
    </xf>
    <xf borderId="19" fillId="2" fontId="26" numFmtId="0" xfId="0" applyAlignment="1" applyBorder="1" applyFont="1">
      <alignment horizontal="left" vertical="center" wrapText="1"/>
    </xf>
    <xf borderId="19" fillId="2" fontId="4" numFmtId="0" xfId="0" applyAlignment="1" applyBorder="1" applyFont="1">
      <alignment vertical="top"/>
    </xf>
    <xf borderId="3" fillId="2" fontId="4" numFmtId="0" xfId="0" applyAlignment="1" applyBorder="1" applyFont="1">
      <alignment horizontal="center" vertical="center"/>
    </xf>
    <xf borderId="0" fillId="2" fontId="27" numFmtId="0" xfId="0" applyAlignment="1" applyBorder="1" applyFont="1">
      <alignment horizontal="left" vertical="center"/>
    </xf>
    <xf borderId="0" fillId="2" fontId="10" numFmtId="0" xfId="0" applyAlignment="1" applyBorder="1" applyFont="1">
      <alignment horizontal="center" vertical="center"/>
    </xf>
    <xf borderId="0" fillId="5" fontId="13" numFmtId="0" xfId="0" applyAlignment="1" applyBorder="1" applyFont="1">
      <alignment horizontal="center" vertical="center"/>
    </xf>
    <xf borderId="0" fillId="2" fontId="28" numFmtId="0" xfId="0" applyAlignment="1" applyBorder="1" applyFont="1">
      <alignment horizontal="center" vertical="center"/>
    </xf>
    <xf borderId="49" fillId="2" fontId="13" numFmtId="0" xfId="0" applyAlignment="1" applyBorder="1" applyFont="1">
      <alignment horizontal="center" vertical="center"/>
    </xf>
    <xf borderId="49" fillId="4" fontId="29" numFmtId="0" xfId="0" applyAlignment="1" applyBorder="1" applyFont="1">
      <alignment horizontal="center" vertical="center"/>
    </xf>
    <xf borderId="23" fillId="5" fontId="20" numFmtId="0" xfId="0" applyAlignment="1" applyBorder="1" applyFont="1">
      <alignment horizontal="center" vertical="center"/>
    </xf>
    <xf borderId="2" fillId="2" fontId="4" numFmtId="0" xfId="0" applyAlignment="1" applyBorder="1" applyFont="1">
      <alignment horizontal="center" vertical="top" wrapText="1"/>
    </xf>
    <xf borderId="2" fillId="3" fontId="9" numFmtId="0" xfId="0" applyAlignment="1" applyBorder="1" applyFont="1">
      <alignment horizontal="center" vertical="center"/>
    </xf>
    <xf borderId="0" fillId="2" fontId="18" numFmtId="0" xfId="0" applyAlignment="1" applyBorder="1" applyFont="1">
      <alignment horizontal="center" vertical="center"/>
    </xf>
    <xf borderId="0" fillId="5" fontId="0" numFmtId="0" xfId="0" applyAlignment="1" applyBorder="1" applyFont="1">
      <alignment horizontal="center" vertical="center"/>
    </xf>
    <xf borderId="49" fillId="2" fontId="4" numFmtId="0" xfId="0" applyAlignment="1" applyBorder="1" applyFont="1">
      <alignment horizontal="center" vertical="center"/>
    </xf>
    <xf borderId="50" fillId="4" fontId="30" numFmtId="0" xfId="0" applyAlignment="1" applyBorder="1" applyFont="1">
      <alignment horizontal="center" vertical="center"/>
    </xf>
    <xf borderId="23" fillId="4" fontId="31" numFmtId="0" xfId="0" applyAlignment="1" applyBorder="1" applyFont="1">
      <alignment horizontal="center" vertical="top"/>
    </xf>
    <xf borderId="9" fillId="0" fontId="2" numFmtId="0" xfId="0" applyBorder="1" applyFont="1"/>
    <xf borderId="23" fillId="2" fontId="10" numFmtId="0" xfId="0" applyAlignment="1" applyBorder="1" applyFont="1">
      <alignment horizontal="center" vertical="center"/>
    </xf>
    <xf borderId="8" fillId="2" fontId="4" numFmtId="0" xfId="0" applyAlignment="1" applyBorder="1" applyFont="1">
      <alignment horizontal="left" vertical="center"/>
    </xf>
    <xf borderId="51" fillId="2" fontId="4" numFmtId="0" xfId="0" applyAlignment="1" applyBorder="1" applyFont="1">
      <alignment horizontal="center" vertical="center"/>
    </xf>
    <xf borderId="23" fillId="2" fontId="4" numFmtId="0" xfId="0" applyAlignment="1" applyBorder="1" applyFont="1">
      <alignment horizontal="center" vertical="center"/>
    </xf>
    <xf borderId="0" fillId="2" fontId="4" numFmtId="0" xfId="0" applyAlignment="1" applyBorder="1" applyFont="1">
      <alignment horizontal="left" vertical="center"/>
    </xf>
    <xf borderId="9" fillId="2" fontId="4" numFmtId="0" xfId="0" applyAlignment="1" applyBorder="1" applyFont="1">
      <alignment horizontal="center" vertical="center"/>
    </xf>
    <xf borderId="52" fillId="2" fontId="32" numFmtId="0" xfId="0" applyAlignment="1" applyBorder="1" applyFont="1">
      <alignment horizontal="center" vertical="center"/>
    </xf>
    <xf borderId="50" fillId="0" fontId="2" numFmtId="0" xfId="0" applyBorder="1" applyFont="1"/>
    <xf borderId="0" fillId="2" fontId="7" numFmtId="0" xfId="0" applyAlignment="1" applyBorder="1" applyFont="1">
      <alignment vertical="center"/>
    </xf>
    <xf borderId="7" fillId="5" fontId="21" numFmtId="0" xfId="0" applyAlignment="1" applyBorder="1" applyFont="1">
      <alignment horizontal="center" vertical="center"/>
    </xf>
    <xf borderId="8" fillId="5" fontId="10" numFmtId="0" xfId="0" applyAlignment="1" applyBorder="1" applyFont="1">
      <alignment horizontal="left" vertical="center"/>
    </xf>
    <xf borderId="8" fillId="5" fontId="30" numFmtId="0" xfId="0" applyAlignment="1" applyBorder="1" applyFont="1">
      <alignment horizontal="center" vertical="center"/>
    </xf>
    <xf borderId="23" fillId="4" fontId="19" numFmtId="0" xfId="0" applyAlignment="1" applyBorder="1" applyFont="1">
      <alignment horizontal="center" vertical="top"/>
    </xf>
    <xf borderId="17" fillId="2" fontId="4" numFmtId="0" xfId="0" applyAlignment="1" applyBorder="1" applyFont="1">
      <alignment horizontal="left" vertical="center"/>
    </xf>
    <xf borderId="3" fillId="2" fontId="4" numFmtId="0" xfId="0" applyAlignment="1" applyBorder="1" applyFont="1">
      <alignment horizontal="center" vertical="center"/>
    </xf>
    <xf borderId="16" fillId="4" fontId="21" numFmtId="0" xfId="0" applyAlignment="1" applyBorder="1" applyFont="1">
      <alignment horizontal="center" vertical="center"/>
    </xf>
    <xf borderId="17" fillId="4" fontId="10" numFmtId="0" xfId="0" applyAlignment="1" applyBorder="1" applyFont="1">
      <alignment horizontal="left" vertical="center"/>
    </xf>
    <xf borderId="17" fillId="4" fontId="30" numFmtId="0" xfId="0" applyAlignment="1" applyBorder="1" applyFont="1">
      <alignment horizontal="center" vertical="center"/>
    </xf>
    <xf borderId="8" fillId="4" fontId="30" numFmtId="0" xfId="0" applyAlignment="1" applyBorder="1" applyFont="1">
      <alignment horizontal="center" vertical="center"/>
    </xf>
    <xf borderId="17" fillId="2" fontId="4" numFmtId="0" xfId="0" applyAlignment="1" applyBorder="1" applyFont="1">
      <alignment horizontal="center" vertical="center"/>
    </xf>
    <xf borderId="22" fillId="3" fontId="7" numFmtId="0" xfId="0" applyAlignment="1" applyBorder="1" applyFont="1">
      <alignment horizontal="left" vertical="center"/>
    </xf>
    <xf borderId="0" fillId="2" fontId="33" numFmtId="0" xfId="0" applyAlignment="1" applyBorder="1" applyFont="1">
      <alignment vertical="center"/>
    </xf>
    <xf borderId="16" fillId="5" fontId="21" numFmtId="0" xfId="0" applyAlignment="1" applyBorder="1" applyFont="1">
      <alignment horizontal="center" vertical="center"/>
    </xf>
    <xf borderId="17" fillId="5" fontId="10" numFmtId="0" xfId="0" applyAlignment="1" applyBorder="1" applyFont="1">
      <alignment horizontal="left" vertical="center"/>
    </xf>
    <xf borderId="17" fillId="5" fontId="30" numFmtId="0" xfId="0" applyAlignment="1" applyBorder="1" applyFont="1">
      <alignment horizontal="center" vertical="center"/>
    </xf>
    <xf borderId="11" fillId="2" fontId="4" numFmtId="0" xfId="0" applyAlignment="1" applyBorder="1" applyFont="1">
      <alignment horizontal="center" vertical="center"/>
    </xf>
    <xf borderId="2" fillId="4" fontId="33" numFmtId="0" xfId="0" applyAlignment="1" applyBorder="1" applyFont="1">
      <alignment horizontal="center" vertical="center"/>
    </xf>
    <xf borderId="2" fillId="5" fontId="33" numFmtId="0" xfId="0" applyAlignment="1" applyBorder="1" applyFont="1">
      <alignment horizontal="center" vertical="center"/>
    </xf>
    <xf borderId="14" fillId="5" fontId="21" numFmtId="0" xfId="0" applyAlignment="1" applyBorder="1" applyFont="1">
      <alignment horizontal="center" vertical="center"/>
    </xf>
    <xf borderId="12" fillId="5" fontId="10" numFmtId="0" xfId="0" applyAlignment="1" applyBorder="1" applyFont="1">
      <alignment horizontal="left" vertical="center"/>
    </xf>
    <xf borderId="12" fillId="5" fontId="30" numFmtId="0" xfId="0" applyAlignment="1" applyBorder="1" applyFont="1">
      <alignment horizontal="center" vertical="center"/>
    </xf>
    <xf borderId="11" fillId="5" fontId="30" numFmtId="0" xfId="0" applyAlignment="1" applyBorder="1" applyFont="1">
      <alignment horizontal="center" vertical="center"/>
    </xf>
    <xf borderId="0" fillId="0" fontId="2" numFmtId="0" xfId="0" applyBorder="1" applyFont="1"/>
    <xf borderId="12" fillId="2" fontId="4" numFmtId="0" xfId="0" applyAlignment="1" applyBorder="1" applyFont="1">
      <alignment vertical="center"/>
    </xf>
    <xf borderId="0" fillId="2" fontId="28" numFmtId="0" xfId="0" applyAlignment="1" applyBorder="1" applyFont="1">
      <alignment vertical="center"/>
    </xf>
    <xf borderId="0" fillId="2" fontId="18" numFmtId="0" xfId="0" applyAlignment="1" applyBorder="1" applyFont="1">
      <alignment vertical="center"/>
    </xf>
    <xf borderId="53" fillId="2" fontId="4" numFmtId="0" xfId="0" applyAlignment="1" applyBorder="1" applyFont="1">
      <alignment horizontal="center" vertical="center"/>
    </xf>
    <xf borderId="2" fillId="3" fontId="7" numFmtId="0" xfId="0" applyAlignment="1" applyBorder="1" applyFont="1">
      <alignment horizontal="left" vertical="center"/>
    </xf>
    <xf borderId="2" fillId="3" fontId="7" numFmtId="0" xfId="0" applyAlignment="1" applyBorder="1" applyFont="1">
      <alignment vertical="center"/>
    </xf>
    <xf borderId="3" fillId="3" fontId="10" numFmtId="0" xfId="0" applyAlignment="1" applyBorder="1" applyFont="1">
      <alignment horizontal="center" vertical="center"/>
    </xf>
    <xf borderId="3" fillId="3" fontId="10" numFmtId="0" xfId="0" applyAlignment="1" applyBorder="1" applyFont="1">
      <alignment vertical="center"/>
    </xf>
    <xf borderId="7" fillId="2" fontId="34" numFmtId="0" xfId="0" applyAlignment="1" applyBorder="1" applyFont="1">
      <alignment horizontal="left"/>
    </xf>
    <xf borderId="7" fillId="2" fontId="4" numFmtId="0" xfId="0" applyAlignment="1" applyBorder="1" applyFont="1">
      <alignment horizontal="left" vertical="center"/>
    </xf>
    <xf borderId="8" fillId="2" fontId="4" numFmtId="0" xfId="0" applyAlignment="1" applyBorder="1" applyFont="1">
      <alignment horizontal="center" vertical="center"/>
    </xf>
    <xf borderId="8" fillId="4" fontId="4" numFmtId="0" xfId="0" applyAlignment="1" applyBorder="1" applyFont="1">
      <alignment horizontal="center" vertical="center"/>
    </xf>
    <xf borderId="8" fillId="5" fontId="20" numFmtId="0" xfId="0" applyAlignment="1" applyBorder="1" applyFont="1">
      <alignment horizontal="center" vertical="center"/>
    </xf>
    <xf borderId="16" fillId="2" fontId="34" numFmtId="0" xfId="0" applyAlignment="1" applyBorder="1" applyFont="1">
      <alignment horizontal="left"/>
    </xf>
    <xf borderId="16" fillId="2" fontId="4" numFmtId="0" xfId="0" applyAlignment="1" applyBorder="1" applyFont="1">
      <alignment horizontal="left" vertical="center"/>
    </xf>
    <xf borderId="17" fillId="0" fontId="4" numFmtId="0" xfId="0" applyAlignment="1" applyBorder="1" applyFont="1">
      <alignment horizontal="center" vertical="center"/>
    </xf>
    <xf borderId="17" fillId="2" fontId="4" numFmtId="0" xfId="0" applyAlignment="1" applyBorder="1" applyFont="1">
      <alignment horizontal="center" vertical="center"/>
    </xf>
    <xf borderId="12" fillId="2" fontId="4" numFmtId="0" xfId="0" applyAlignment="1" applyBorder="1" applyFont="1">
      <alignment horizontal="center" vertical="center"/>
    </xf>
    <xf borderId="0" fillId="0" fontId="0" numFmtId="0" xfId="0" applyAlignment="1" applyFont="1">
      <alignment vertical="center"/>
    </xf>
    <xf borderId="12" fillId="2" fontId="27" numFmtId="0" xfId="0" applyAlignment="1" applyBorder="1" applyFont="1">
      <alignment vertical="center"/>
    </xf>
    <xf borderId="0" fillId="2" fontId="27" numFmtId="0" xfId="0" applyAlignment="1" applyBorder="1" applyFont="1">
      <alignment vertical="center"/>
    </xf>
    <xf borderId="32" fillId="3" fontId="7" numFmtId="0" xfId="0" applyAlignment="1" applyBorder="1" applyFont="1">
      <alignment horizontal="center" vertical="center"/>
    </xf>
    <xf borderId="10" fillId="2" fontId="10" numFmtId="164" xfId="0" applyAlignment="1" applyBorder="1" applyFont="1" applyNumberFormat="1">
      <alignment horizontal="center" vertical="center"/>
    </xf>
    <xf borderId="54" fillId="0" fontId="2" numFmtId="0" xfId="0" applyBorder="1" applyFont="1"/>
    <xf borderId="55" fillId="4" fontId="9" numFmtId="164" xfId="0" applyAlignment="1" applyBorder="1" applyFont="1" applyNumberFormat="1">
      <alignment horizontal="center" vertical="center"/>
    </xf>
    <xf borderId="17" fillId="0" fontId="0" numFmtId="0" xfId="0" applyAlignment="1" applyBorder="1" applyFont="1">
      <alignment horizontal="center" vertical="center"/>
    </xf>
    <xf borderId="7" fillId="2" fontId="4" numFmtId="0" xfId="0" applyAlignment="1" applyBorder="1" applyFont="1">
      <alignment vertical="center"/>
    </xf>
    <xf borderId="8" fillId="0" fontId="11" numFmtId="0" xfId="0" applyBorder="1" applyFont="1"/>
    <xf borderId="17" fillId="5" fontId="20" numFmtId="0" xfId="0" applyAlignment="1" applyBorder="1" applyFont="1">
      <alignment horizontal="center" vertical="center"/>
    </xf>
    <xf borderId="56" fillId="2" fontId="4" numFmtId="0" xfId="0" applyAlignment="1" applyBorder="1" applyFont="1">
      <alignment horizontal="left" vertical="center"/>
    </xf>
    <xf borderId="24" fillId="0" fontId="2" numFmtId="0" xfId="0" applyBorder="1" applyFont="1"/>
    <xf borderId="24" fillId="0" fontId="2" numFmtId="0" xfId="0" applyBorder="1" applyFont="1"/>
    <xf borderId="23" fillId="3" fontId="7" numFmtId="0" xfId="0" applyAlignment="1" applyBorder="1" applyFont="1">
      <alignment vertical="center"/>
    </xf>
    <xf borderId="0" fillId="3" fontId="4" numFmtId="0" xfId="0" applyAlignment="1" applyBorder="1" applyFont="1">
      <alignment horizontal="center" vertical="center"/>
    </xf>
    <xf borderId="10" fillId="2" fontId="4" numFmtId="0" xfId="0" applyAlignment="1" applyBorder="1" applyFont="1">
      <alignment vertical="center"/>
    </xf>
    <xf borderId="11" fillId="2" fontId="4" numFmtId="0" xfId="0" applyAlignment="1" applyBorder="1" applyFont="1">
      <alignment horizontal="center" vertical="center"/>
    </xf>
    <xf borderId="11" fillId="5" fontId="20" numFmtId="0" xfId="0" applyAlignment="1" applyBorder="1" applyFont="1">
      <alignment horizontal="center" vertical="center"/>
    </xf>
    <xf borderId="0" fillId="2" fontId="0" numFmtId="0" xfId="0" applyAlignment="1" applyBorder="1" applyFont="1">
      <alignment horizontal="center" vertical="center"/>
    </xf>
    <xf borderId="10" fillId="2" fontId="4" numFmtId="0" xfId="0" applyAlignment="1" applyBorder="1" applyFont="1">
      <alignment horizontal="left" vertical="center"/>
    </xf>
    <xf borderId="11" fillId="0" fontId="4" numFmtId="0" xfId="0" applyAlignment="1" applyBorder="1" applyFont="1">
      <alignment horizontal="center" vertical="center"/>
    </xf>
    <xf borderId="12" fillId="4" fontId="4" numFmtId="0" xfId="0" applyAlignment="1" applyBorder="1" applyFont="1">
      <alignment horizontal="center" vertical="center"/>
    </xf>
    <xf borderId="53" fillId="5" fontId="7" numFmtId="0" xfId="0" applyAlignment="1" applyBorder="1" applyFont="1">
      <alignment horizontal="center" vertical="center"/>
    </xf>
    <xf borderId="19" fillId="5" fontId="4" numFmtId="0" xfId="0" applyAlignment="1" applyBorder="1" applyFont="1">
      <alignment horizontal="center" vertical="center"/>
    </xf>
    <xf borderId="19" fillId="5" fontId="20" numFmtId="0" xfId="0" applyAlignment="1" applyBorder="1" applyFont="1">
      <alignment horizontal="center" vertical="center"/>
    </xf>
    <xf borderId="19" fillId="5" fontId="20" numFmtId="0" xfId="0" applyAlignment="1" applyBorder="1" applyFont="1">
      <alignment horizontal="center" vertical="center"/>
    </xf>
    <xf borderId="19" fillId="5" fontId="4" numFmtId="0" xfId="0" applyAlignment="1" applyBorder="1" applyFont="1">
      <alignment horizontal="right" vertical="center"/>
    </xf>
    <xf borderId="19" fillId="5" fontId="4" numFmtId="0" xfId="0" applyAlignment="1" applyBorder="1" applyFont="1">
      <alignment horizontal="left" vertical="center"/>
    </xf>
    <xf borderId="57" fillId="0" fontId="2" numFmtId="0" xfId="0" applyBorder="1" applyFont="1"/>
    <xf borderId="0" fillId="2" fontId="21" numFmtId="0" xfId="0" applyAlignment="1" applyBorder="1" applyFont="1">
      <alignment horizontal="left" vertical="center"/>
    </xf>
    <xf borderId="0" fillId="2" fontId="35" numFmtId="0" xfId="0" applyAlignment="1" applyBorder="1" applyFont="1">
      <alignment horizontal="left" vertical="center"/>
    </xf>
    <xf borderId="4" fillId="3" fontId="10" numFmtId="0" xfId="0" applyAlignment="1" applyBorder="1" applyFont="1">
      <alignment horizontal="center" vertical="center"/>
    </xf>
    <xf borderId="0" fillId="2" fontId="7" numFmtId="0" xfId="0" applyAlignment="1" applyBorder="1" applyFont="1">
      <alignment horizontal="center" vertical="center"/>
    </xf>
    <xf borderId="7" fillId="2" fontId="4" numFmtId="0" xfId="0" applyAlignment="1" applyBorder="1" applyFont="1">
      <alignment horizontal="center" vertical="center"/>
    </xf>
    <xf borderId="8" fillId="2" fontId="4" numFmtId="0" xfId="0" applyAlignment="1" applyBorder="1" applyFont="1">
      <alignment vertical="center"/>
    </xf>
    <xf borderId="8" fillId="2" fontId="36" numFmtId="0" xfId="0" applyAlignment="1" applyBorder="1" applyFont="1">
      <alignment vertical="center"/>
    </xf>
    <xf borderId="8" fillId="0" fontId="36" numFmtId="0" xfId="0" applyBorder="1" applyFont="1"/>
    <xf borderId="8" fillId="2" fontId="4" numFmtId="164" xfId="0" applyAlignment="1" applyBorder="1" applyFont="1" applyNumberFormat="1">
      <alignment horizontal="center" vertical="center"/>
    </xf>
    <xf borderId="15" fillId="2" fontId="4" numFmtId="0" xfId="0" applyAlignment="1" applyBorder="1" applyFont="1">
      <alignment vertical="center"/>
    </xf>
    <xf borderId="2" fillId="4" fontId="37" numFmtId="0" xfId="0" applyAlignment="1" applyBorder="1" applyFont="1">
      <alignment horizontal="center" vertical="center"/>
    </xf>
    <xf borderId="3" fillId="0" fontId="2" numFmtId="0" xfId="0" applyBorder="1" applyFont="1"/>
    <xf borderId="7" fillId="6" fontId="10" numFmtId="0" xfId="0" applyAlignment="1" applyBorder="1" applyFill="1" applyFont="1">
      <alignment horizontal="center" vertical="center"/>
    </xf>
    <xf borderId="15" fillId="6" fontId="10" numFmtId="0" xfId="0" applyAlignment="1" applyBorder="1" applyFont="1">
      <alignment horizontal="center" vertical="center"/>
    </xf>
    <xf borderId="18" fillId="2" fontId="4" numFmtId="0" xfId="0" applyAlignment="1" applyBorder="1" applyFont="1">
      <alignment vertical="center"/>
    </xf>
    <xf borderId="23" fillId="0" fontId="2" numFmtId="0" xfId="0" applyBorder="1" applyFont="1"/>
    <xf borderId="15" fillId="2" fontId="4" numFmtId="0" xfId="0" applyAlignment="1" applyBorder="1" applyFont="1">
      <alignment horizontal="center" vertical="center"/>
    </xf>
    <xf borderId="19" fillId="2" fontId="9" numFmtId="0" xfId="0" applyAlignment="1" applyBorder="1" applyFont="1">
      <alignment horizontal="center" vertical="center"/>
    </xf>
    <xf borderId="14" fillId="2" fontId="4" numFmtId="0" xfId="0" applyAlignment="1" applyBorder="1" applyFont="1">
      <alignment horizontal="center" vertical="center"/>
    </xf>
    <xf borderId="12" fillId="2" fontId="36" numFmtId="0" xfId="0" applyAlignment="1" applyBorder="1" applyFont="1">
      <alignment vertical="center"/>
    </xf>
    <xf borderId="12" fillId="0" fontId="36" numFmtId="0" xfId="0" applyBorder="1" applyFont="1"/>
    <xf borderId="45" fillId="2" fontId="4" numFmtId="0" xfId="0" applyAlignment="1" applyBorder="1" applyFont="1">
      <alignment vertical="center"/>
    </xf>
    <xf borderId="53" fillId="5" fontId="9" numFmtId="0" xfId="0" applyAlignment="1" applyBorder="1" applyFont="1">
      <alignment horizontal="center" vertical="center"/>
    </xf>
    <xf borderId="23" fillId="2" fontId="4" numFmtId="0" xfId="0" applyAlignment="1" applyBorder="1" applyFont="1">
      <alignment vertical="center"/>
    </xf>
    <xf borderId="0" fillId="2" fontId="17" numFmtId="0" xfId="0" applyAlignment="1" applyBorder="1" applyFont="1">
      <alignment vertical="center"/>
    </xf>
    <xf borderId="19" fillId="2" fontId="7" numFmtId="0" xfId="0" applyAlignment="1" applyBorder="1" applyFont="1">
      <alignment horizontal="center" vertical="center"/>
    </xf>
    <xf borderId="2" fillId="4" fontId="4" numFmtId="0" xfId="0" applyAlignment="1" applyBorder="1" applyFont="1">
      <alignment vertical="center"/>
    </xf>
    <xf borderId="15" fillId="5" fontId="14" numFmtId="164" xfId="0" applyAlignment="1" applyBorder="1" applyFont="1" applyNumberFormat="1">
      <alignment horizontal="center" vertical="center"/>
    </xf>
    <xf borderId="12" fillId="2" fontId="4" numFmtId="164" xfId="0" applyAlignment="1" applyBorder="1" applyFont="1" applyNumberFormat="1">
      <alignment horizontal="center" vertical="center"/>
    </xf>
    <xf borderId="13" fillId="2" fontId="4" numFmtId="0" xfId="0" applyAlignment="1" applyBorder="1" applyFont="1">
      <alignment horizontal="center" vertical="center"/>
    </xf>
    <xf borderId="13" fillId="4" fontId="14" numFmtId="164" xfId="0" applyAlignment="1" applyBorder="1" applyFont="1" applyNumberFormat="1">
      <alignment horizontal="center" vertical="center"/>
    </xf>
    <xf borderId="11" fillId="2" fontId="4" numFmtId="0" xfId="0" applyAlignment="1" applyBorder="1" applyFont="1">
      <alignment vertical="center"/>
    </xf>
    <xf borderId="3" fillId="3" fontId="23" numFmtId="0" xfId="0" applyAlignment="1" applyBorder="1" applyFont="1">
      <alignment horizontal="center" vertical="center"/>
    </xf>
    <xf borderId="8" fillId="2" fontId="10" numFmtId="0" xfId="0" applyAlignment="1" applyBorder="1" applyFont="1">
      <alignment vertical="center"/>
    </xf>
    <xf borderId="8" fillId="2" fontId="6" numFmtId="0" xfId="0" applyAlignment="1" applyBorder="1" applyFont="1">
      <alignment horizontal="center" vertical="center"/>
    </xf>
    <xf borderId="8" fillId="2" fontId="6" numFmtId="164" xfId="0" applyAlignment="1" applyBorder="1" applyFont="1" applyNumberFormat="1">
      <alignment horizontal="center" vertical="center"/>
    </xf>
    <xf borderId="17" fillId="2" fontId="6" numFmtId="0" xfId="0" applyAlignment="1" applyBorder="1" applyFont="1">
      <alignment horizontal="center" vertical="center"/>
    </xf>
    <xf borderId="17" fillId="2" fontId="6" numFmtId="164" xfId="0" applyAlignment="1" applyBorder="1" applyFont="1" applyNumberFormat="1">
      <alignment horizontal="center" vertical="center"/>
    </xf>
    <xf borderId="18" fillId="2" fontId="4" numFmtId="0" xfId="0" applyAlignment="1" applyBorder="1" applyFont="1">
      <alignment horizontal="center" vertical="center"/>
    </xf>
    <xf borderId="17" fillId="2" fontId="23" numFmtId="0" xfId="0" applyAlignment="1" applyBorder="1" applyFont="1">
      <alignment horizontal="center" vertical="center"/>
    </xf>
    <xf borderId="17" fillId="2" fontId="23" numFmtId="164" xfId="0" applyAlignment="1" applyBorder="1" applyFont="1" applyNumberFormat="1">
      <alignment horizontal="center" vertical="center"/>
    </xf>
    <xf borderId="12" fillId="2" fontId="10" numFmtId="0" xfId="0" applyAlignment="1" applyBorder="1" applyFont="1">
      <alignment vertical="center"/>
    </xf>
    <xf borderId="11" fillId="2" fontId="6" numFmtId="0" xfId="0" applyAlignment="1" applyBorder="1" applyFont="1">
      <alignment horizontal="center" vertical="center"/>
    </xf>
    <xf borderId="45" fillId="2" fontId="4" numFmtId="0" xfId="0" applyAlignment="1" applyBorder="1" applyFont="1">
      <alignment horizontal="center" vertical="center"/>
    </xf>
    <xf borderId="3" fillId="3" fontId="10" numFmtId="0" xfId="0" applyAlignment="1" applyBorder="1" applyFont="1">
      <alignment horizontal="center" vertical="center"/>
    </xf>
    <xf borderId="7" fillId="2" fontId="4" numFmtId="0" xfId="0" applyAlignment="1" applyBorder="1" applyFont="1">
      <alignment vertical="center"/>
    </xf>
    <xf borderId="8" fillId="2" fontId="4" numFmtId="164" xfId="0" applyAlignment="1" applyBorder="1" applyFont="1" applyNumberFormat="1">
      <alignment vertical="center"/>
    </xf>
    <xf borderId="23" fillId="2" fontId="10" numFmtId="0" xfId="0" applyAlignment="1" applyBorder="1" applyFont="1">
      <alignment horizontal="right" vertical="center"/>
    </xf>
    <xf borderId="0" fillId="4" fontId="10" numFmtId="0" xfId="0" applyAlignment="1" applyBorder="1" applyFont="1">
      <alignment horizontal="center" vertical="center"/>
    </xf>
    <xf borderId="27" fillId="5" fontId="10" numFmtId="164" xfId="0" applyAlignment="1" applyBorder="1" applyFont="1" applyNumberFormat="1">
      <alignment horizontal="center" vertical="center"/>
    </xf>
    <xf borderId="16" fillId="2" fontId="4" numFmtId="0" xfId="0" applyAlignment="1" applyBorder="1" applyFont="1">
      <alignment vertical="center"/>
    </xf>
    <xf borderId="17" fillId="2" fontId="4" numFmtId="0" xfId="0" applyAlignment="1" applyBorder="1" applyFont="1">
      <alignment vertical="center"/>
    </xf>
    <xf borderId="17" fillId="2" fontId="4" numFmtId="164" xfId="0" applyAlignment="1" applyBorder="1" applyFont="1" applyNumberFormat="1">
      <alignment vertical="center"/>
    </xf>
    <xf borderId="0" fillId="5" fontId="10" numFmtId="0" xfId="0" applyAlignment="1" applyBorder="1" applyFont="1">
      <alignment horizontal="center" vertical="center"/>
    </xf>
    <xf borderId="36" fillId="4" fontId="10" numFmtId="164" xfId="0" applyAlignment="1" applyBorder="1" applyFont="1" applyNumberFormat="1">
      <alignment horizontal="center" vertical="center"/>
    </xf>
    <xf borderId="36" fillId="5" fontId="10" numFmtId="164" xfId="0" applyAlignment="1" applyBorder="1" applyFont="1" applyNumberFormat="1">
      <alignment horizontal="center" vertical="center"/>
    </xf>
    <xf borderId="10" fillId="2" fontId="4" numFmtId="0" xfId="0" applyAlignment="1" applyBorder="1" applyFont="1">
      <alignment vertical="center"/>
    </xf>
    <xf borderId="11" fillId="2" fontId="4" numFmtId="164" xfId="0" applyAlignment="1" applyBorder="1" applyFont="1" applyNumberFormat="1">
      <alignment vertical="center"/>
    </xf>
    <xf borderId="14" fillId="2" fontId="10" numFmtId="0" xfId="0" applyAlignment="1" applyBorder="1" applyFont="1">
      <alignment horizontal="right" vertical="center"/>
    </xf>
    <xf borderId="12" fillId="5" fontId="10" numFmtId="0" xfId="0" applyAlignment="1" applyBorder="1" applyFont="1">
      <alignment horizontal="center" vertical="center"/>
    </xf>
    <xf borderId="47" fillId="4" fontId="10" numFmtId="164" xfId="0" applyAlignment="1" applyBorder="1" applyFont="1" applyNumberFormat="1">
      <alignment horizontal="center" vertical="center"/>
    </xf>
    <xf borderId="23" fillId="2" fontId="18" numFmtId="0" xfId="0" applyAlignment="1" applyBorder="1" applyFont="1">
      <alignment vertical="center"/>
    </xf>
    <xf borderId="8" fillId="2" fontId="4" numFmtId="0" xfId="0" applyAlignment="1" applyBorder="1" applyFont="1">
      <alignment horizontal="center" vertical="center"/>
    </xf>
    <xf borderId="7" fillId="7" fontId="4" numFmtId="0" xfId="0" applyAlignment="1" applyBorder="1" applyFill="1" applyFont="1">
      <alignment horizontal="left" vertical="center"/>
    </xf>
    <xf borderId="8" fillId="6" fontId="4" numFmtId="0" xfId="0" applyAlignment="1" applyBorder="1" applyFont="1">
      <alignment horizontal="center" vertical="center"/>
    </xf>
    <xf borderId="8" fillId="6" fontId="10" numFmtId="164" xfId="0" applyAlignment="1" applyBorder="1" applyFont="1" applyNumberFormat="1">
      <alignment horizontal="center" vertical="center"/>
    </xf>
    <xf borderId="8" fillId="6" fontId="10" numFmtId="0" xfId="0" applyAlignment="1" applyBorder="1" applyFont="1">
      <alignment horizontal="center" vertical="center"/>
    </xf>
    <xf borderId="23" fillId="2" fontId="10" numFmtId="0" xfId="0" applyAlignment="1" applyBorder="1" applyFont="1">
      <alignment vertical="center"/>
    </xf>
    <xf borderId="17" fillId="2" fontId="4" numFmtId="164" xfId="0" applyAlignment="1" applyBorder="1" applyFont="1" applyNumberFormat="1">
      <alignment horizontal="center" vertical="center"/>
    </xf>
    <xf borderId="14" fillId="2" fontId="10" numFmtId="0" xfId="0" applyAlignment="1" applyBorder="1" applyFont="1">
      <alignment vertical="center"/>
    </xf>
    <xf borderId="12" fillId="2" fontId="4" numFmtId="0" xfId="0" applyAlignment="1" applyBorder="1" applyFont="1">
      <alignment horizontal="left" vertical="center"/>
    </xf>
    <xf borderId="58" fillId="8" fontId="0" numFmtId="0" xfId="0" applyAlignment="1" applyBorder="1" applyFill="1" applyFont="1">
      <alignment horizontal="center" vertical="center"/>
    </xf>
    <xf borderId="6" fillId="0" fontId="2" numFmtId="0" xfId="0" applyBorder="1" applyFont="1"/>
    <xf borderId="59" fillId="0" fontId="2" numFmtId="0" xfId="0" applyBorder="1" applyFont="1"/>
    <xf borderId="60" fillId="4" fontId="0" numFmtId="0" xfId="0" applyAlignment="1" applyBorder="1" applyFont="1">
      <alignment horizontal="center" vertical="center" wrapText="1"/>
    </xf>
    <xf borderId="58" fillId="9" fontId="0" numFmtId="0" xfId="0" applyAlignment="1" applyBorder="1" applyFill="1" applyFont="1">
      <alignment horizontal="center" vertical="center"/>
    </xf>
    <xf borderId="61" fillId="0" fontId="2" numFmtId="0" xfId="0" applyBorder="1" applyFont="1"/>
    <xf borderId="62" fillId="0" fontId="0" numFmtId="0" xfId="0" applyAlignment="1" applyBorder="1" applyFont="1">
      <alignment vertical="center"/>
    </xf>
    <xf borderId="62" fillId="10" fontId="0" numFmtId="0" xfId="0" applyAlignment="1" applyBorder="1" applyFill="1" applyFont="1">
      <alignment vertical="center"/>
    </xf>
    <xf borderId="62" fillId="10" fontId="38" numFmtId="0" xfId="0" applyAlignment="1" applyBorder="1" applyFont="1">
      <alignment vertical="center"/>
    </xf>
    <xf borderId="62" fillId="0" fontId="38" numFmtId="0" xfId="0" applyAlignment="1" applyBorder="1" applyFont="1">
      <alignment vertical="center"/>
    </xf>
    <xf borderId="32" fillId="11" fontId="0" numFmtId="0" xfId="0" applyAlignment="1" applyBorder="1" applyFill="1" applyFont="1">
      <alignment horizontal="center" vertical="center"/>
    </xf>
    <xf borderId="63" fillId="4" fontId="0" numFmtId="0" xfId="0" applyAlignment="1" applyBorder="1" applyFont="1">
      <alignment horizontal="center" vertical="center" wrapText="1"/>
    </xf>
    <xf borderId="64" fillId="0" fontId="2" numFmtId="0" xfId="0" applyBorder="1" applyFont="1"/>
    <xf borderId="65" fillId="0" fontId="2" numFmtId="0" xfId="0" applyBorder="1" applyFont="1"/>
    <xf borderId="62" fillId="5" fontId="0" numFmtId="0" xfId="0" applyAlignment="1" applyBorder="1" applyFont="1">
      <alignment vertical="center"/>
    </xf>
    <xf borderId="66" fillId="5" fontId="0" numFmtId="0" xfId="0" applyAlignment="1" applyBorder="1" applyFont="1">
      <alignment vertical="center"/>
    </xf>
    <xf borderId="67" fillId="0" fontId="0" numFmtId="0" xfId="0" applyAlignment="1" applyBorder="1" applyFont="1">
      <alignment vertical="center"/>
    </xf>
    <xf borderId="66" fillId="0" fontId="0" numFmtId="0" xfId="0" applyAlignment="1" applyBorder="1" applyFont="1">
      <alignment vertical="center"/>
    </xf>
    <xf borderId="67" fillId="5" fontId="0" numFmtId="0" xfId="0" applyAlignment="1" applyBorder="1" applyFont="1">
      <alignment vertical="center"/>
    </xf>
    <xf borderId="62" fillId="5" fontId="38" numFmtId="0" xfId="0" applyAlignment="1" applyBorder="1" applyFont="1">
      <alignment vertical="center"/>
    </xf>
    <xf borderId="68" fillId="0" fontId="0" numFmtId="0" xfId="0" applyAlignment="1" applyBorder="1" applyFont="1">
      <alignment vertical="center"/>
    </xf>
    <xf borderId="69" fillId="0" fontId="0" numFmtId="0" xfId="0" applyAlignment="1" applyBorder="1" applyFont="1">
      <alignment vertical="center"/>
    </xf>
    <xf borderId="70" fillId="0" fontId="38" numFmtId="0" xfId="0" applyAlignment="1" applyBorder="1" applyFont="1">
      <alignment vertical="center"/>
    </xf>
    <xf borderId="67" fillId="4" fontId="0" numFmtId="0" xfId="0" applyAlignment="1" applyBorder="1" applyFont="1">
      <alignment vertical="center" wrapText="1"/>
    </xf>
    <xf borderId="70" fillId="0" fontId="0" numFmtId="0" xfId="0" applyAlignment="1" applyBorder="1" applyFont="1">
      <alignment vertical="center"/>
    </xf>
    <xf borderId="23" fillId="4" fontId="4" numFmtId="0" xfId="0" applyAlignment="1" applyBorder="1" applyFont="1">
      <alignment horizontal="center" vertical="center"/>
    </xf>
    <xf borderId="8" fillId="0" fontId="36" numFmtId="0" xfId="0" applyAlignment="1" applyBorder="1" applyFont="1">
      <alignment horizontal="center"/>
    </xf>
    <xf borderId="71" fillId="2" fontId="4" numFmtId="0" xfId="0" applyAlignment="1" applyBorder="1" applyFont="1">
      <alignment vertical="center"/>
    </xf>
    <xf borderId="72" fillId="0" fontId="2" numFmtId="0" xfId="0" applyBorder="1" applyFont="1"/>
    <xf borderId="72" fillId="2" fontId="4" numFmtId="0" xfId="0" applyAlignment="1" applyBorder="1" applyFont="1">
      <alignment vertical="center"/>
    </xf>
    <xf borderId="73" fillId="2" fontId="4" numFmtId="0" xfId="0" applyAlignment="1" applyBorder="1" applyFont="1">
      <alignment vertical="center"/>
    </xf>
    <xf borderId="73" fillId="2" fontId="4" numFmtId="0" xfId="0" applyAlignment="1" applyBorder="1" applyFont="1">
      <alignment horizontal="center" vertical="center"/>
    </xf>
    <xf borderId="73" fillId="2" fontId="36" numFmtId="0" xfId="0" applyAlignment="1" applyBorder="1" applyFont="1">
      <alignment vertical="center"/>
    </xf>
    <xf borderId="73" fillId="0" fontId="36" numFmtId="0" xfId="0" applyAlignment="1" applyBorder="1" applyFont="1">
      <alignment horizontal="center"/>
    </xf>
    <xf borderId="73" fillId="2" fontId="4" numFmtId="164" xfId="0" applyAlignment="1" applyBorder="1" applyFont="1" applyNumberFormat="1">
      <alignment horizontal="center" vertical="center"/>
    </xf>
    <xf borderId="74" fillId="2" fontId="4" numFmtId="0" xfId="0" applyAlignment="1" applyBorder="1" applyFont="1">
      <alignment vertical="center"/>
    </xf>
    <xf borderId="12" fillId="2" fontId="6" numFmtId="0" xfId="0" applyAlignment="1" applyBorder="1" applyFont="1">
      <alignment horizontal="center" vertical="center"/>
    </xf>
    <xf borderId="12" fillId="2" fontId="6" numFmtId="164" xfId="0" applyAlignment="1" applyBorder="1" applyFont="1" applyNumberFormat="1">
      <alignment horizontal="center" vertical="center"/>
    </xf>
    <xf borderId="7" fillId="4" fontId="4" numFmtId="0" xfId="0" applyAlignment="1" applyBorder="1" applyFont="1">
      <alignment horizontal="center" vertical="center"/>
    </xf>
    <xf borderId="16" fillId="4" fontId="4" numFmtId="0" xfId="0" applyAlignment="1" applyBorder="1" applyFont="1">
      <alignment horizontal="center" vertical="center"/>
    </xf>
    <xf borderId="23" fillId="4" fontId="18" numFmtId="0" xfId="0" applyAlignment="1" applyBorder="1" applyFont="1">
      <alignment vertical="center"/>
    </xf>
    <xf borderId="0" fillId="4" fontId="18" numFmtId="0" xfId="0" applyAlignment="1" applyBorder="1" applyFont="1">
      <alignment horizontal="center" vertical="center"/>
    </xf>
    <xf borderId="17" fillId="4" fontId="20" numFmtId="0" xfId="0" applyAlignment="1" applyBorder="1" applyFont="1">
      <alignment horizontal="center" vertical="center"/>
    </xf>
    <xf borderId="17" fillId="4" fontId="4" numFmtId="0" xfId="0" applyAlignment="1" applyBorder="1" applyFont="1">
      <alignment horizontal="center" vertical="center"/>
    </xf>
    <xf borderId="15" fillId="4" fontId="4" numFmtId="0" xfId="0" applyAlignment="1" applyBorder="1" applyFont="1">
      <alignment horizontal="center" vertical="center"/>
    </xf>
    <xf borderId="23" fillId="12" fontId="18" numFmtId="0" xfId="0" applyAlignment="1" applyBorder="1" applyFill="1" applyFont="1">
      <alignment vertical="center"/>
    </xf>
    <xf borderId="0" fillId="12" fontId="18" numFmtId="0" xfId="0" applyAlignment="1" applyBorder="1" applyFont="1">
      <alignment horizontal="center" vertical="center"/>
    </xf>
    <xf borderId="17" fillId="12" fontId="20" numFmtId="0" xfId="0" applyAlignment="1" applyBorder="1" applyFont="1">
      <alignment horizontal="center" vertical="center"/>
    </xf>
    <xf borderId="17" fillId="12" fontId="4" numFmtId="0" xfId="0" applyAlignment="1" applyBorder="1" applyFont="1">
      <alignment horizontal="center" vertical="center"/>
    </xf>
    <xf borderId="8" fillId="12" fontId="4" numFmtId="0" xfId="0" applyAlignment="1" applyBorder="1" applyFont="1">
      <alignment horizontal="center" vertical="center"/>
    </xf>
    <xf borderId="15" fillId="12" fontId="4" numFmtId="0" xfId="0" applyAlignment="1" applyBorder="1" applyFont="1">
      <alignment horizontal="center" vertical="center"/>
    </xf>
    <xf borderId="14" fillId="4" fontId="18" numFmtId="0" xfId="0" applyAlignment="1" applyBorder="1" applyFont="1">
      <alignment vertical="center"/>
    </xf>
    <xf borderId="12" fillId="4" fontId="18" numFmtId="0" xfId="0" applyAlignment="1" applyBorder="1" applyFont="1">
      <alignment horizontal="center" vertical="center"/>
    </xf>
    <xf borderId="11" fillId="4" fontId="20" numFmtId="0" xfId="0" applyAlignment="1" applyBorder="1" applyFont="1">
      <alignment horizontal="center" vertical="center"/>
    </xf>
    <xf borderId="11" fillId="4" fontId="4" numFmtId="0" xfId="0" applyAlignment="1" applyBorder="1" applyFont="1">
      <alignment horizontal="center" vertical="center"/>
    </xf>
    <xf borderId="13" fillId="4" fontId="4" numFmtId="0" xfId="0" applyAlignment="1" applyBorder="1" applyFont="1">
      <alignment horizontal="center" vertical="center"/>
    </xf>
    <xf borderId="73" fillId="0" fontId="0" numFmtId="0" xfId="0" applyAlignment="1" applyBorder="1" applyFont="1">
      <alignment vertical="center"/>
    </xf>
    <xf borderId="75" fillId="13" fontId="11" numFmtId="0" xfId="0" applyAlignment="1" applyBorder="1" applyFill="1" applyFont="1">
      <alignment horizontal="center" vertical="center"/>
    </xf>
    <xf borderId="76" fillId="0" fontId="2" numFmtId="0" xfId="0" applyBorder="1" applyFont="1"/>
    <xf borderId="77" fillId="0" fontId="2" numFmtId="0" xfId="0" applyBorder="1" applyFont="1"/>
    <xf borderId="75" fillId="14" fontId="10" numFmtId="0" xfId="0" applyAlignment="1" applyBorder="1" applyFill="1" applyFont="1">
      <alignment vertical="center"/>
    </xf>
    <xf borderId="78" fillId="14" fontId="0" numFmtId="0" xfId="0" applyAlignment="1" applyBorder="1" applyFont="1">
      <alignment vertical="center"/>
    </xf>
    <xf borderId="78" fillId="14" fontId="10" numFmtId="0" xfId="0" applyAlignment="1" applyBorder="1" applyFont="1">
      <alignment vertical="center"/>
    </xf>
    <xf borderId="78" fillId="14" fontId="28" numFmtId="0" xfId="0" applyAlignment="1" applyBorder="1" applyFont="1">
      <alignment horizontal="center" vertical="center"/>
    </xf>
    <xf borderId="78" fillId="14" fontId="10" numFmtId="0" xfId="0" applyAlignment="1" applyBorder="1" applyFont="1">
      <alignment horizontal="center" vertical="center"/>
    </xf>
    <xf borderId="79" fillId="14" fontId="10" numFmtId="0" xfId="0" applyAlignment="1" applyBorder="1" applyFont="1">
      <alignment horizontal="center" vertical="center"/>
    </xf>
    <xf borderId="75" fillId="12" fontId="0" numFmtId="0" xfId="0" applyAlignment="1" applyBorder="1" applyFont="1">
      <alignment horizontal="center" vertical="center"/>
    </xf>
    <xf borderId="80" fillId="15" fontId="0" numFmtId="0" xfId="0" applyAlignment="1" applyBorder="1" applyFill="1" applyFont="1">
      <alignment vertical="center"/>
    </xf>
    <xf borderId="78" fillId="15" fontId="39" numFmtId="0" xfId="0" applyAlignment="1" applyBorder="1" applyFont="1">
      <alignment horizontal="center" vertical="center"/>
    </xf>
    <xf borderId="78" fillId="15" fontId="0" numFmtId="0" xfId="0" applyAlignment="1" applyBorder="1" applyFont="1">
      <alignment vertical="center"/>
    </xf>
    <xf borderId="78" fillId="15" fontId="40" numFmtId="0" xfId="0" applyAlignment="1" applyBorder="1" applyFont="1">
      <alignment horizontal="center" vertical="center"/>
    </xf>
    <xf borderId="0" fillId="15" fontId="0" numFmtId="0" xfId="0" applyAlignment="1" applyBorder="1" applyFont="1">
      <alignment vertical="center"/>
    </xf>
    <xf borderId="78" fillId="15" fontId="41" numFmtId="0" xfId="0" applyAlignment="1" applyBorder="1" applyFont="1">
      <alignment horizontal="center" vertical="center"/>
    </xf>
    <xf borderId="78" fillId="15" fontId="42" numFmtId="0" xfId="0" applyAlignment="1" applyBorder="1" applyFont="1">
      <alignment horizontal="center" vertical="center"/>
    </xf>
    <xf borderId="81" fillId="16" fontId="0" numFmtId="0" xfId="0" applyAlignment="1" applyBorder="1" applyFill="1" applyFont="1">
      <alignment vertical="center"/>
    </xf>
    <xf borderId="78" fillId="16" fontId="0" numFmtId="0" xfId="0" applyAlignment="1" applyBorder="1" applyFont="1">
      <alignment vertical="center"/>
    </xf>
    <xf borderId="82" fillId="16" fontId="0" numFmtId="0" xfId="0" applyAlignment="1" applyBorder="1" applyFont="1">
      <alignment vertical="center"/>
    </xf>
    <xf borderId="81" fillId="11" fontId="0" numFmtId="0" xfId="0" applyAlignment="1" applyBorder="1" applyFont="1">
      <alignment horizontal="left" vertical="top" wrapText="1"/>
    </xf>
    <xf borderId="78" fillId="0" fontId="2" numFmtId="0" xfId="0" applyBorder="1" applyFont="1"/>
    <xf borderId="79" fillId="0" fontId="2" numFmtId="0" xfId="0" applyBorder="1" applyFont="1"/>
    <xf borderId="83" fillId="15" fontId="0" numFmtId="0" xfId="0" applyAlignment="1" applyBorder="1" applyFont="1">
      <alignment vertical="center"/>
    </xf>
    <xf borderId="73" fillId="15" fontId="28" numFmtId="0" xfId="0" applyAlignment="1" applyBorder="1" applyFont="1">
      <alignment horizontal="center" vertical="center"/>
    </xf>
    <xf borderId="73" fillId="15" fontId="0" numFmtId="0" xfId="0" applyAlignment="1" applyBorder="1" applyFont="1">
      <alignment vertical="center"/>
    </xf>
    <xf borderId="23" fillId="16" fontId="0" numFmtId="0" xfId="0" applyAlignment="1" applyBorder="1" applyFont="1">
      <alignment vertical="center"/>
    </xf>
    <xf borderId="0" fillId="16" fontId="0" numFmtId="0" xfId="0" applyAlignment="1" applyBorder="1" applyFont="1">
      <alignment vertical="center"/>
    </xf>
    <xf borderId="9" fillId="16" fontId="0" numFmtId="0" xfId="0" applyAlignment="1" applyBorder="1" applyFont="1">
      <alignment vertical="center"/>
    </xf>
    <xf borderId="84" fillId="0" fontId="2" numFmtId="0" xfId="0" applyBorder="1" applyFont="1"/>
    <xf borderId="85" fillId="0" fontId="0" numFmtId="0" xfId="0" applyAlignment="1" applyBorder="1" applyFont="1">
      <alignment vertical="center"/>
    </xf>
    <xf borderId="86" fillId="16" fontId="0" numFmtId="0" xfId="0" applyAlignment="1" applyBorder="1" applyFont="1">
      <alignment vertical="center"/>
    </xf>
    <xf borderId="73" fillId="16" fontId="0" numFmtId="0" xfId="0" applyAlignment="1" applyBorder="1" applyFont="1">
      <alignment vertical="center"/>
    </xf>
    <xf borderId="74" fillId="16" fontId="0" numFmtId="0" xfId="0" applyAlignment="1" applyBorder="1" applyFont="1">
      <alignment vertical="center"/>
    </xf>
    <xf borderId="86" fillId="0" fontId="2" numFmtId="0" xfId="0" applyBorder="1" applyFont="1"/>
    <xf borderId="73" fillId="0" fontId="2" numFmtId="0" xfId="0" applyBorder="1" applyFont="1"/>
    <xf borderId="87" fillId="0" fontId="2" numFmtId="0" xfId="0" applyBorder="1" applyFont="1"/>
    <xf borderId="81" fillId="17" fontId="43" numFmtId="0" xfId="0" applyAlignment="1" applyBorder="1" applyFill="1" applyFont="1">
      <alignment horizontal="center" vertical="center"/>
    </xf>
    <xf borderId="79" fillId="0" fontId="2" numFmtId="0" xfId="0" applyBorder="1" applyFont="1"/>
    <xf borderId="78" fillId="11" fontId="0" numFmtId="0" xfId="0" applyAlignment="1" applyBorder="1" applyFont="1">
      <alignment vertical="center"/>
    </xf>
    <xf borderId="79" fillId="11" fontId="0" numFmtId="0" xfId="0" applyAlignment="1" applyBorder="1" applyFont="1">
      <alignment vertical="center"/>
    </xf>
    <xf borderId="88" fillId="2" fontId="7" numFmtId="0" xfId="0" applyAlignment="1" applyBorder="1" applyFont="1">
      <alignment horizontal="right" vertical="center"/>
    </xf>
    <xf borderId="80" fillId="18" fontId="44" numFmtId="0" xfId="0" applyAlignment="1" applyBorder="1" applyFill="1" applyFont="1">
      <alignment vertical="center"/>
    </xf>
    <xf borderId="78" fillId="0" fontId="2" numFmtId="0" xfId="0" applyBorder="1" applyFont="1"/>
    <xf borderId="78" fillId="0" fontId="2" numFmtId="0" xfId="0" applyBorder="1" applyFont="1"/>
    <xf borderId="78" fillId="19" fontId="18" numFmtId="0" xfId="0" applyAlignment="1" applyBorder="1" applyFill="1" applyFont="1">
      <alignment vertical="center"/>
    </xf>
    <xf borderId="89" fillId="0" fontId="2" numFmtId="0" xfId="0" applyBorder="1" applyFont="1"/>
    <xf borderId="85" fillId="3" fontId="4" numFmtId="0" xfId="0" applyAlignment="1" applyBorder="1" applyFont="1">
      <alignment vertical="center"/>
    </xf>
    <xf borderId="0" fillId="10" fontId="18" numFmtId="0" xfId="0" applyAlignment="1" applyBorder="1" applyFont="1">
      <alignment vertical="center"/>
    </xf>
    <xf borderId="84" fillId="0" fontId="2" numFmtId="0" xfId="0" applyBorder="1" applyFont="1"/>
    <xf borderId="84" fillId="2" fontId="7" numFmtId="0" xfId="0" applyAlignment="1" applyBorder="1" applyFont="1">
      <alignment horizontal="right" vertical="center"/>
    </xf>
    <xf borderId="85" fillId="20" fontId="43" numFmtId="0" xfId="0" applyAlignment="1" applyBorder="1" applyFill="1" applyFont="1">
      <alignment horizontal="center" vertical="center"/>
    </xf>
    <xf borderId="87" fillId="0" fontId="2" numFmtId="0" xfId="0" applyBorder="1" applyFont="1"/>
    <xf borderId="79" fillId="21" fontId="45" numFmtId="0" xfId="0" applyAlignment="1" applyBorder="1" applyFill="1" applyFont="1">
      <alignment horizontal="right" vertical="center"/>
    </xf>
    <xf borderId="80" fillId="11" fontId="18" numFmtId="0" xfId="0" applyAlignment="1" applyBorder="1" applyFont="1">
      <alignment horizontal="left" vertical="top" wrapText="1"/>
    </xf>
    <xf borderId="78" fillId="0" fontId="2" numFmtId="0" xfId="0" applyBorder="1" applyFont="1"/>
    <xf borderId="85" fillId="3" fontId="0" numFmtId="0" xfId="0" applyAlignment="1" applyBorder="1" applyFont="1">
      <alignment vertical="center"/>
    </xf>
    <xf borderId="84" fillId="11" fontId="0" numFmtId="0" xfId="0" applyAlignment="1" applyBorder="1" applyFont="1">
      <alignment vertical="center"/>
    </xf>
    <xf borderId="85" fillId="0" fontId="2" numFmtId="0" xfId="0" applyBorder="1" applyFont="1"/>
    <xf borderId="0" fillId="0" fontId="2" numFmtId="0" xfId="0" applyBorder="1" applyFont="1"/>
    <xf borderId="85" fillId="18" fontId="43" numFmtId="0" xfId="0" applyAlignment="1" applyBorder="1" applyFont="1">
      <alignment vertical="center"/>
    </xf>
    <xf borderId="0" fillId="19" fontId="18" numFmtId="0" xfId="0" applyAlignment="1" applyBorder="1" applyFont="1">
      <alignment vertical="center"/>
    </xf>
    <xf borderId="83" fillId="0" fontId="2" numFmtId="0" xfId="0" applyBorder="1" applyFont="1"/>
    <xf borderId="73" fillId="0" fontId="2" numFmtId="0" xfId="0" applyBorder="1" applyFont="1"/>
    <xf borderId="87" fillId="11" fontId="0" numFmtId="0" xfId="0" applyAlignment="1" applyBorder="1" applyFont="1">
      <alignment vertical="center"/>
    </xf>
    <xf borderId="83" fillId="3" fontId="0" numFmtId="0" xfId="0" applyAlignment="1" applyBorder="1" applyFont="1">
      <alignment vertical="center"/>
    </xf>
    <xf borderId="73" fillId="0" fontId="2" numFmtId="0" xfId="0" applyBorder="1" applyFont="1"/>
    <xf borderId="73" fillId="0" fontId="2" numFmtId="0" xfId="0" applyBorder="1" applyFont="1"/>
    <xf borderId="73" fillId="10" fontId="18" numFmtId="0" xfId="0" applyAlignment="1" applyBorder="1" applyFont="1">
      <alignment vertical="center"/>
    </xf>
    <xf borderId="87" fillId="0" fontId="2" numFmtId="0" xfId="0" applyBorder="1" applyFont="1"/>
    <xf borderId="79" fillId="22" fontId="46" numFmtId="0" xfId="0" applyAlignment="1" applyBorder="1" applyFill="1" applyFont="1">
      <alignment horizontal="center" vertical="center"/>
    </xf>
    <xf borderId="73" fillId="11" fontId="0" numFmtId="0" xfId="0" applyAlignment="1" applyBorder="1" applyFont="1">
      <alignment vertical="center"/>
    </xf>
    <xf borderId="0" fillId="0" fontId="0" numFmtId="0" xfId="0" applyAlignment="1" applyFont="1">
      <alignment horizontal="center" vertical="center"/>
    </xf>
    <xf borderId="0" fillId="0" fontId="11" numFmtId="0" xfId="0" applyAlignment="1" applyFont="1">
      <alignment horizontal="right"/>
    </xf>
    <xf borderId="0" fillId="0" fontId="0"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7" Type="http://schemas.openxmlformats.org/officeDocument/2006/relationships/worksheet" Target="worksheets/sheet4.xml"/><Relationship Id="rId8" Type="http://schemas.openxmlformats.org/officeDocument/2006/relationships/worksheet" Target="worksheets/sheet5.xml"/><Relationship Id="rId4" Type="http://schemas.openxmlformats.org/officeDocument/2006/relationships/worksheet" Target="worksheets/sheet1.xml"/><Relationship Id="rId9" Type="http://schemas.openxmlformats.org/officeDocument/2006/relationships/worksheet" Target="worksheets/sheet6.xml"/><Relationship Id="rId1" Type="http://schemas.openxmlformats.org/officeDocument/2006/relationships/theme" Target="theme/theme1.xml"/><Relationship Id="rId5" Type="http://schemas.openxmlformats.org/officeDocument/2006/relationships/worksheet" Target="worksheets/sheet2.xml"/><Relationship Id="rId2" Type="http://schemas.openxmlformats.org/officeDocument/2006/relationships/styles" Target="styles.xml"/><Relationship Id="rId10" Type="http://schemas.openxmlformats.org/officeDocument/2006/relationships/worksheet" Target="worksheets/sheet7.xml"/><Relationship Id="rId3" Type="http://schemas.openxmlformats.org/officeDocument/2006/relationships/sharedStrings" Target="sharedStrings.xml"/><Relationship Id="rId6" Type="http://schemas.openxmlformats.org/officeDocument/2006/relationships/worksheet" Target="worksheets/sheet3.xml"/></Relationships>
</file>

<file path=xl/drawings/_rels/worksheetdrawing7.xml.rels><?xml version="1.0" encoding="UTF-8" standalone="yes"?><Relationships xmlns="http://schemas.openxmlformats.org/package/2006/relationships"><Relationship Id="rId12" Type="http://schemas.openxmlformats.org/officeDocument/2006/relationships/image" Target="../media/image00.gif"/><Relationship Id="rId28" Type="http://schemas.openxmlformats.org/officeDocument/2006/relationships/image" Target="../media/image16.jpg"/><Relationship Id="rId16" Type="http://schemas.openxmlformats.org/officeDocument/2006/relationships/image" Target="../media/image04.png"/><Relationship Id="rId20" Type="http://schemas.openxmlformats.org/officeDocument/2006/relationships/image" Target="../media/image08.png"/><Relationship Id="rId15" Type="http://schemas.openxmlformats.org/officeDocument/2006/relationships/image" Target="../media/image03.png"/><Relationship Id="rId11" Type="http://schemas.openxmlformats.org/officeDocument/2006/relationships/image" Target="../media/image28.png"/><Relationship Id="rId25" Type="http://schemas.openxmlformats.org/officeDocument/2006/relationships/image" Target="../media/image13.png"/><Relationship Id="rId7" Type="http://schemas.openxmlformats.org/officeDocument/2006/relationships/image" Target="../media/image24.png"/><Relationship Id="rId14" Type="http://schemas.openxmlformats.org/officeDocument/2006/relationships/image" Target="../media/image02.png"/><Relationship Id="rId27" Type="http://schemas.openxmlformats.org/officeDocument/2006/relationships/image" Target="../media/image15.png"/><Relationship Id="rId8" Type="http://schemas.openxmlformats.org/officeDocument/2006/relationships/image" Target="../media/image25.png"/><Relationship Id="rId13" Type="http://schemas.openxmlformats.org/officeDocument/2006/relationships/image" Target="../media/image01.png"/><Relationship Id="rId4" Type="http://schemas.openxmlformats.org/officeDocument/2006/relationships/image" Target="../media/image21.png"/><Relationship Id="rId9" Type="http://schemas.openxmlformats.org/officeDocument/2006/relationships/image" Target="../media/image26.png"/><Relationship Id="rId1" Type="http://schemas.openxmlformats.org/officeDocument/2006/relationships/image" Target="../media/image18.png"/><Relationship Id="rId22" Type="http://schemas.openxmlformats.org/officeDocument/2006/relationships/image" Target="../media/image10.png"/><Relationship Id="rId18" Type="http://schemas.openxmlformats.org/officeDocument/2006/relationships/image" Target="../media/image06.png"/><Relationship Id="rId5" Type="http://schemas.openxmlformats.org/officeDocument/2006/relationships/image" Target="../media/image22.png"/><Relationship Id="rId26" Type="http://schemas.openxmlformats.org/officeDocument/2006/relationships/image" Target="../media/image14.png"/><Relationship Id="rId24" Type="http://schemas.openxmlformats.org/officeDocument/2006/relationships/image" Target="../media/image12.png"/><Relationship Id="rId2" Type="http://schemas.openxmlformats.org/officeDocument/2006/relationships/image" Target="../media/image19.png"/><Relationship Id="rId21" Type="http://schemas.openxmlformats.org/officeDocument/2006/relationships/image" Target="../media/image09.png"/><Relationship Id="rId23" Type="http://schemas.openxmlformats.org/officeDocument/2006/relationships/image" Target="../media/image11.png"/><Relationship Id="rId10" Type="http://schemas.openxmlformats.org/officeDocument/2006/relationships/image" Target="../media/image27.png"/><Relationship Id="rId19" Type="http://schemas.openxmlformats.org/officeDocument/2006/relationships/image" Target="../media/image07.png"/><Relationship Id="rId17" Type="http://schemas.openxmlformats.org/officeDocument/2006/relationships/image" Target="../media/image05.png"/><Relationship Id="rId3" Type="http://schemas.openxmlformats.org/officeDocument/2006/relationships/image" Target="../media/image20.png"/><Relationship Id="rId6" Type="http://schemas.openxmlformats.org/officeDocument/2006/relationships/image" Target="../media/image23.pn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0</xdr:row>
      <xdr:rowOff>0</xdr:rowOff>
    </xdr:from>
    <xdr:to>
      <xdr:col>30</xdr:col>
      <xdr:colOff>0</xdr:colOff>
      <xdr:row>0</xdr:row>
      <xdr:rowOff>190500</xdr:rowOff>
    </xdr:to>
    <xdr:sp macro="" textlink="">
      <xdr:nvSpPr>
        <xdr:cNvPr hidden="1" id="1028" name="Rectangle 4">
          <a:extLst>
            <a:ext uri="{FF2B5EF4-FFF2-40B4-BE49-F238E27FC236}"/>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fLocksWithSheet="0"/>
  </xdr:twoCellAnchor>
</xdr:wsD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9</xdr:col>
      <xdr:colOff>0</xdr:colOff>
      <xdr:row>2</xdr:row>
      <xdr:rowOff>0</xdr:rowOff>
    </xdr:from>
    <xdr:to>
      <xdr:col>10</xdr:col>
      <xdr:colOff>57150</xdr:colOff>
      <xdr:row>2</xdr:row>
      <xdr:rowOff>304800</xdr:rowOff>
    </xdr:to>
    <xdr:sp macro="" textlink="">
      <xdr:nvSpPr>
        <xdr:cNvPr descr="dex icon에 대한 이미지 검색결과" id="2050" name="AutoShape 2">
          <a:extLst>
            <a:ext uri="{FF2B5EF4-FFF2-40B4-BE49-F238E27FC236}"/>
          </a:extLst>
        </xdr:cNvPr>
        <xdr:cNvSpPr>
          <a:spLocks noChangeAspect="1" noChangeArrowheads="1"/>
        </xdr:cNvSpPr>
      </xdr:nvSpPr>
      <xdr:spPr bwMode="auto">
        <a:xfrm>
          <a:off x="3990975" y="400050"/>
          <a:ext cx="304800" cy="304800"/>
        </a:xfrm>
        <a:prstGeom prst="rect">
          <a:avLst/>
        </a:prstGeom>
        <a:noFill/>
        <a:extLst>
          <a:ext uri="{909E8E84-426E-40DD-AFC4-6F175D3DCCD1}"/>
        </a:extLst>
      </xdr:spPr>
    </xdr:sp>
    <xdr:clientData fLocksWithSheet="0"/>
  </xdr:twoCellAnchor>
  <xdr:twoCellAnchor>
    <xdr:from>
      <xdr:col>11</xdr:col>
      <xdr:colOff>0</xdr:colOff>
      <xdr:row>5</xdr:row>
      <xdr:rowOff>0</xdr:rowOff>
    </xdr:from>
    <xdr:to>
      <xdr:col>12</xdr:col>
      <xdr:colOff>57150</xdr:colOff>
      <xdr:row>6</xdr:row>
      <xdr:rowOff>114300</xdr:rowOff>
    </xdr:to>
    <xdr:sp macro="" textlink="">
      <xdr:nvSpPr>
        <xdr:cNvPr descr="dex icon에 대한 이미지 검색결과" id="2054" name="AutoShape 6">
          <a:extLst>
            <a:ext uri="{FF2B5EF4-FFF2-40B4-BE49-F238E27FC236}"/>
          </a:extLst>
        </xdr:cNvPr>
        <xdr:cNvSpPr>
          <a:spLocks noChangeAspect="1" noChangeArrowheads="1"/>
        </xdr:cNvSpPr>
      </xdr:nvSpPr>
      <xdr:spPr bwMode="auto">
        <a:xfrm>
          <a:off x="6296025" y="1181100"/>
          <a:ext cx="304800" cy="304800"/>
        </a:xfrm>
        <a:prstGeom prst="rect">
          <a:avLst/>
        </a:prstGeom>
        <a:noFill/>
        <a:extLst>
          <a:ext uri="{909E8E84-426E-40DD-AFC4-6F175D3DCCD1}"/>
        </a:extLst>
      </xdr:spPr>
    </xdr:sp>
    <xdr:clientData fLocksWithSheet="0"/>
  </xdr:twoCellAnchor>
  <xdr:twoCellAnchor>
    <xdr:from>
      <xdr:col>9</xdr:col>
      <xdr:colOff>0</xdr:colOff>
      <xdr:row>7</xdr:row>
      <xdr:rowOff>0</xdr:rowOff>
    </xdr:from>
    <xdr:to>
      <xdr:col>10</xdr:col>
      <xdr:colOff>57150</xdr:colOff>
      <xdr:row>8</xdr:row>
      <xdr:rowOff>114300</xdr:rowOff>
    </xdr:to>
    <xdr:sp macro="" textlink="">
      <xdr:nvSpPr>
        <xdr:cNvPr descr="Health icon에 대한 이미지 검색결과" id="2061" name="AutoShape 13">
          <a:extLst>
            <a:ext uri="{FF2B5EF4-FFF2-40B4-BE49-F238E27FC236}"/>
          </a:extLst>
        </xdr:cNvPr>
        <xdr:cNvSpPr>
          <a:spLocks noChangeAspect="1" noChangeArrowheads="1"/>
        </xdr:cNvSpPr>
      </xdr:nvSpPr>
      <xdr:spPr bwMode="auto">
        <a:xfrm>
          <a:off x="3952875" y="1609725"/>
          <a:ext cx="304800" cy="304800"/>
        </a:xfrm>
        <a:prstGeom prst="rect">
          <a:avLst/>
        </a:prstGeom>
        <a:noFill/>
        <a:extLst>
          <a:ext uri="{909E8E84-426E-40DD-AFC4-6F175D3DCCD1}"/>
        </a:extLst>
      </xdr:spPr>
    </xdr:sp>
    <xdr:clientData fLocksWithSheet="0"/>
  </xdr:twoCellAnchor>
  <xdr:twoCellAnchor>
    <xdr:from>
      <xdr:col>9</xdr:col>
      <xdr:colOff>0</xdr:colOff>
      <xdr:row>5</xdr:row>
      <xdr:rowOff>0</xdr:rowOff>
    </xdr:from>
    <xdr:to>
      <xdr:col>10</xdr:col>
      <xdr:colOff>57150</xdr:colOff>
      <xdr:row>6</xdr:row>
      <xdr:rowOff>114300</xdr:rowOff>
    </xdr:to>
    <xdr:sp macro="" textlink="">
      <xdr:nvSpPr>
        <xdr:cNvPr descr="breath icon에 대한 이미지 검색결과" id="2066" name="AutoShape 18">
          <a:extLst>
            <a:ext uri="{FF2B5EF4-FFF2-40B4-BE49-F238E27FC236}"/>
          </a:extLst>
        </xdr:cNvPr>
        <xdr:cNvSpPr>
          <a:spLocks noChangeAspect="1" noChangeArrowheads="1"/>
        </xdr:cNvSpPr>
      </xdr:nvSpPr>
      <xdr:spPr bwMode="auto">
        <a:xfrm>
          <a:off x="3971925" y="1447800"/>
          <a:ext cx="304800" cy="304800"/>
        </a:xfrm>
        <a:prstGeom prst="rect">
          <a:avLst/>
        </a:prstGeom>
        <a:noFill/>
        <a:extLst>
          <a:ext uri="{909E8E84-426E-40DD-AFC4-6F175D3DCCD1}"/>
        </a:extLst>
      </xdr:spPr>
    </xdr:sp>
    <xdr:clientData fLocksWithSheet="0"/>
  </xdr:twoCellAnchor>
  <xdr:twoCellAnchor>
    <xdr:from>
      <xdr:col>10</xdr:col>
      <xdr:colOff>0</xdr:colOff>
      <xdr:row>3</xdr:row>
      <xdr:rowOff>0</xdr:rowOff>
    </xdr:from>
    <xdr:to>
      <xdr:col>11</xdr:col>
      <xdr:colOff>0</xdr:colOff>
      <xdr:row>3</xdr:row>
      <xdr:rowOff>304800</xdr:rowOff>
    </xdr:to>
    <xdr:sp macro="" textlink="">
      <xdr:nvSpPr>
        <xdr:cNvPr descr="sword icon에 대한 이미지 검색결과" id="2073" name="AutoShape 25">
          <a:extLst>
            <a:ext uri="{FF2B5EF4-FFF2-40B4-BE49-F238E27FC236}"/>
          </a:extLst>
        </xdr:cNvPr>
        <xdr:cNvSpPr>
          <a:spLocks noChangeAspect="1" noChangeArrowheads="1"/>
        </xdr:cNvSpPr>
      </xdr:nvSpPr>
      <xdr:spPr bwMode="auto">
        <a:xfrm>
          <a:off x="5124450" y="895350"/>
          <a:ext cx="304800" cy="304800"/>
        </a:xfrm>
        <a:prstGeom prst="rect">
          <a:avLst/>
        </a:prstGeom>
        <a:noFill/>
        <a:extLst>
          <a:ext uri="{909E8E84-426E-40DD-AFC4-6F175D3DCCD1}"/>
        </a:extLst>
      </xdr:spPr>
    </xdr:sp>
    <xdr:clientData fLocksWithSheet="0"/>
  </xdr:twoCellAnchor>
  <xdr:twoCellAnchor>
    <xdr:from>
      <xdr:col>15</xdr:col>
      <xdr:colOff>0</xdr:colOff>
      <xdr:row>4</xdr:row>
      <xdr:rowOff>0</xdr:rowOff>
    </xdr:from>
    <xdr:to>
      <xdr:col>15</xdr:col>
      <xdr:colOff>304800</xdr:colOff>
      <xdr:row>5</xdr:row>
      <xdr:rowOff>114300</xdr:rowOff>
    </xdr:to>
    <xdr:sp macro="" textlink="">
      <xdr:nvSpPr>
        <xdr:cNvPr descr="Face icon에 대한 이미지 검색결과" id="2080" name="AutoShape 32">
          <a:extLst>
            <a:ext uri="{FF2B5EF4-FFF2-40B4-BE49-F238E27FC236}"/>
          </a:extLst>
        </xdr:cNvPr>
        <xdr:cNvSpPr>
          <a:spLocks noChangeAspect="1" noChangeArrowheads="1"/>
        </xdr:cNvSpPr>
      </xdr:nvSpPr>
      <xdr:spPr bwMode="auto">
        <a:xfrm>
          <a:off x="5743575" y="1323975"/>
          <a:ext cx="304800" cy="304800"/>
        </a:xfrm>
        <a:prstGeom prst="rect">
          <a:avLst/>
        </a:prstGeom>
        <a:noFill/>
        <a:extLst>
          <a:ext uri="{909E8E84-426E-40DD-AFC4-6F175D3DCCD1}"/>
        </a:extLst>
      </xdr:spPr>
    </xdr:sp>
    <xdr:clientData fLocksWithSheet="0"/>
  </xdr:twoCellAnchor>
  <xdr:twoCellAnchor>
    <xdr:from>
      <xdr:col>15</xdr:col>
      <xdr:colOff>0</xdr:colOff>
      <xdr:row>7</xdr:row>
      <xdr:rowOff>0</xdr:rowOff>
    </xdr:from>
    <xdr:to>
      <xdr:col>15</xdr:col>
      <xdr:colOff>304800</xdr:colOff>
      <xdr:row>8</xdr:row>
      <xdr:rowOff>114300</xdr:rowOff>
    </xdr:to>
    <xdr:sp macro="" textlink="">
      <xdr:nvSpPr>
        <xdr:cNvPr descr="groin icon에 대한 이미지 검색결과" id="2084" name="AutoShape 36">
          <a:extLst>
            <a:ext uri="{FF2B5EF4-FFF2-40B4-BE49-F238E27FC236}"/>
          </a:extLst>
        </xdr:cNvPr>
        <xdr:cNvSpPr>
          <a:spLocks noChangeAspect="1" noChangeArrowheads="1"/>
        </xdr:cNvSpPr>
      </xdr:nvSpPr>
      <xdr:spPr bwMode="auto">
        <a:xfrm>
          <a:off x="5743575" y="1895475"/>
          <a:ext cx="304800" cy="304800"/>
        </a:xfrm>
        <a:prstGeom prst="rect">
          <a:avLst/>
        </a:prstGeom>
        <a:noFill/>
        <a:extLst>
          <a:ext uri="{909E8E84-426E-40DD-AFC4-6F175D3DCCD1}"/>
        </a:extLst>
      </xdr:spPr>
    </xdr:sp>
    <xdr:clientData fLocksWithSheet="0"/>
  </xdr:twoCellAnchor>
  <xdr:twoCellAnchor>
    <xdr:from>
      <xdr:col>15</xdr:col>
      <xdr:colOff>0</xdr:colOff>
      <xdr:row>5</xdr:row>
      <xdr:rowOff>0</xdr:rowOff>
    </xdr:from>
    <xdr:to>
      <xdr:col>15</xdr:col>
      <xdr:colOff>304800</xdr:colOff>
      <xdr:row>6</xdr:row>
      <xdr:rowOff>114300</xdr:rowOff>
    </xdr:to>
    <xdr:sp macro="" textlink="">
      <xdr:nvSpPr>
        <xdr:cNvPr descr="hand icon에 대한 이미지 검색결과" id="2097" name="AutoShape 49">
          <a:extLst>
            <a:ext uri="{FF2B5EF4-FFF2-40B4-BE49-F238E27FC236}"/>
          </a:extLst>
        </xdr:cNvPr>
        <xdr:cNvSpPr>
          <a:spLocks noChangeAspect="1" noChangeArrowheads="1"/>
        </xdr:cNvSpPr>
      </xdr:nvSpPr>
      <xdr:spPr bwMode="auto">
        <a:xfrm>
          <a:off x="5743575" y="1514475"/>
          <a:ext cx="304800" cy="304800"/>
        </a:xfrm>
        <a:prstGeom prst="rect">
          <a:avLst/>
        </a:prstGeom>
        <a:noFill/>
        <a:extLst>
          <a:ext uri="{909E8E84-426E-40DD-AFC4-6F175D3DCCD1}"/>
        </a:extLst>
      </xdr:spPr>
    </xdr:sp>
    <xdr:clientData fLocksWithSheet="0"/>
  </xdr:twoCellAnchor>
  <xdr:twoCellAnchor>
    <xdr:from>
      <xdr:col>8</xdr:col>
      <xdr:colOff>123825</xdr:colOff>
      <xdr:row>1</xdr:row>
      <xdr:rowOff>114300</xdr:rowOff>
    </xdr:from>
    <xdr:to>
      <xdr:col>15</xdr:col>
      <xdr:colOff>133350</xdr:colOff>
      <xdr:row>9</xdr:row>
      <xdr:rowOff>104775</xdr:rowOff>
    </xdr:to>
    <xdr:grpSp>
      <xdr:nvGrpSpPr>
        <xdr:cNvPr id="4" name="그룹 3"/>
        <xdr:cNvGrpSpPr/>
      </xdr:nvGrpSpPr>
      <xdr:grpSpPr>
        <a:xfrm>
          <a:off x="3846634" y="346481"/>
          <a:ext cx="2073520" cy="2077265"/>
          <a:chOff x="3861288" y="346481"/>
          <a:chExt cx="2073520" cy="2077265"/>
        </a:xfrm>
      </xdr:grpSpPr>
      <xdr:pic>
        <xdr:nvPicPr>
          <xdr:cNvPr descr="Dog token에 대한 이미지 검색결과" id="64" name="그림 63"/>
          <xdr:cNvPicPr>
            <a:picLocks noChangeAspect="1" noChangeArrowheads="1"/>
          </xdr:cNvPicPr>
        </xdr:nvPicPr>
        <xdr:blipFill>
          <a:blip r:embed="rId1">
            <a:extLst>
              <a:ext uri="{28A0092B-C50C-407E-A947-70E740481C1C}"/>
            </a:extLst>
          </a:blip>
          <a:srcRect/>
          <a:stretch>
            <a:fillRect/>
          </a:stretch>
        </xdr:blipFill>
        <xdr:spPr bwMode="auto">
          <a:xfrm>
            <a:off x="3861288" y="346481"/>
            <a:ext cx="2073520" cy="2077265"/>
          </a:xfrm>
          <a:prstGeom prst="rect">
            <a:avLst/>
          </a:prstGeom>
          <a:noFill/>
          <a:extLst>
            <a:ext uri="{909E8E84-426E-40DD-AFC4-6F175D3DCCD1}"/>
          </a:extLst>
        </xdr:spPr>
      </xdr:pic>
      <xdr:grpSp>
        <xdr:nvGrpSpPr>
          <xdr:cNvPr id="9" name="그룹 8">
            <a:extLst>
              <a:ext uri="{FF2B5EF4-FFF2-40B4-BE49-F238E27FC236}"/>
            </a:extLst>
          </xdr:cNvPr>
          <xdr:cNvGrpSpPr/>
        </xdr:nvGrpSpPr>
        <xdr:grpSpPr>
          <a:xfrm>
            <a:off x="4585175" y="824809"/>
            <a:ext cx="1118242" cy="1429220"/>
            <a:chOff x="4585703" y="749315"/>
            <a:chExt cx="1187210" cy="1459498"/>
          </a:xfrm>
        </xdr:grpSpPr>
        <xdr:sp macro="" textlink="Sheet1!W27">
          <xdr:nvSpPr>
            <xdr:cNvPr id="8" name="TextBox 7">
              <a:extLst>
                <a:ext uri="{FF2B5EF4-FFF2-40B4-BE49-F238E27FC236}"/>
              </a:extLst>
            </xdr:cNvPr>
            <xdr:cNvSpPr txBox="1"/>
          </xdr:nvSpPr>
          <xdr:spPr>
            <a:xfrm>
              <a:off x="4598037" y="1655334"/>
              <a:ext cx="540925" cy="151755"/>
            </a:xfrm>
            <a:prstGeom prst="rect">
              <a:avLst/>
            </a:prstGeom>
            <a:solidFill>
              <a:schemeClr val="lt1"/>
            </a:solidFill>
            <a:ln cmpd="thickThin" w="25400">
              <a:solidFill>
                <a:schemeClr val="tx1"/>
              </a:solidFill>
            </a:ln>
          </xdr:spPr>
          <xdr:style>
            <a:lnRef idx="0">
              <a:scrgbClr b="0" g="0" r="0"/>
            </a:lnRef>
            <a:fillRef idx="0">
              <a:scrgbClr b="0" g="0" r="0"/>
            </a:fillRef>
            <a:effectRef idx="0">
              <a:scrgbClr b="0" g="0" r="0"/>
            </a:effectRef>
            <a:fontRef idx="minor">
              <a:schemeClr val="dk1"/>
            </a:fontRef>
          </xdr:style>
          <xdr:txBody>
            <a:bodyPr anchor="ctr" rtlCol="0" horzOverflow="clip" wrap="square" vertOverflow="clip"/>
            <a:lstStyle/>
            <a:p>
              <a:pPr lvl="0" algn="r"/>
              <a:fld id="{D29BA631-2574-400C-8B62-7364445F2A8E}" type="TxLink">
                <a:rPr b="1" i="0" lang="en-US" altLang="en-US" sz="900" u="none" strike="noStrike">
                  <a:solidFill>
                    <a:srgbClr val="000000"/>
                  </a:solidFill>
                  <a:latin typeface="맑은 고딕"/>
                  <a:ea typeface="맑은 고딕"/>
                </a:rPr>
                <a:pPr lvl="0" algn="r"/>
                <a:t>4</a:t>
              </a:fld>
              <a:endParaRPr b="1" lang="ko-KR" altLang="en-US" sz="900"/>
            </a:p>
          </xdr:txBody>
        </xdr:sp>
        <xdr:sp macro="" textlink="Sheet1!AA27">
          <xdr:nvSpPr>
            <xdr:cNvPr id="45" name="TextBox 44">
              <a:extLst>
                <a:ext uri="{FF2B5EF4-FFF2-40B4-BE49-F238E27FC236}"/>
              </a:extLst>
            </xdr:cNvPr>
            <xdr:cNvSpPr txBox="1"/>
          </xdr:nvSpPr>
          <xdr:spPr>
            <a:xfrm>
              <a:off x="4606454" y="1865698"/>
              <a:ext cx="540925" cy="151755"/>
            </a:xfrm>
            <a:prstGeom prst="rect">
              <a:avLst/>
            </a:prstGeom>
            <a:solidFill>
              <a:schemeClr val="lt1"/>
            </a:solidFill>
            <a:ln cmpd="thickThin" w="25400">
              <a:solidFill>
                <a:schemeClr val="tx1"/>
              </a:solidFill>
            </a:ln>
          </xdr:spPr>
          <xdr:style>
            <a:lnRef idx="0">
              <a:scrgbClr b="0" g="0" r="0"/>
            </a:lnRef>
            <a:fillRef idx="0">
              <a:scrgbClr b="0" g="0" r="0"/>
            </a:fillRef>
            <a:effectRef idx="0">
              <a:scrgbClr b="0" g="0" r="0"/>
            </a:effectRef>
            <a:fontRef idx="minor">
              <a:schemeClr val="dk1"/>
            </a:fontRef>
          </xdr:style>
          <xdr:txBody>
            <a:bodyPr anchor="ctr" rtlCol="0" horzOverflow="clip" wrap="square" vertOverflow="clip"/>
            <a:lstStyle/>
            <a:p>
              <a:pPr lvl="0" algn="r"/>
              <a:fld id="{562F57C7-3DBE-4554-BD1E-D06246145243}" type="TxLink">
                <a:rPr b="1" i="0" lang="en-US" altLang="en-US" sz="900" u="none" strike="noStrike">
                  <a:solidFill>
                    <a:srgbClr val="000000"/>
                  </a:solidFill>
                  <a:latin typeface="맑은 고딕"/>
                  <a:ea typeface="맑은 고딕"/>
                </a:rPr>
                <a:pPr lvl="0" algn="r"/>
                <a:t>0</a:t>
              </a:fld>
              <a:endParaRPr b="1" lang="ko-KR" altLang="en-US" sz="900"/>
            </a:p>
          </xdr:txBody>
        </xdr:sp>
        <xdr:sp macro="" textlink="Sheet1!Y27">
          <xdr:nvSpPr>
            <xdr:cNvPr id="46" name="TextBox 45">
              <a:extLst>
                <a:ext uri="{FF2B5EF4-FFF2-40B4-BE49-F238E27FC236}"/>
              </a:extLst>
            </xdr:cNvPr>
            <xdr:cNvSpPr txBox="1"/>
          </xdr:nvSpPr>
          <xdr:spPr>
            <a:xfrm>
              <a:off x="4594765" y="2057864"/>
              <a:ext cx="540925" cy="150949"/>
            </a:xfrm>
            <a:prstGeom prst="rect">
              <a:avLst/>
            </a:prstGeom>
            <a:solidFill>
              <a:schemeClr val="lt1"/>
            </a:solidFill>
            <a:ln cmpd="thickThin" w="25400">
              <a:solidFill>
                <a:schemeClr val="tx1"/>
              </a:solidFill>
            </a:ln>
          </xdr:spPr>
          <xdr:style>
            <a:lnRef idx="0">
              <a:scrgbClr b="0" g="0" r="0"/>
            </a:lnRef>
            <a:fillRef idx="0">
              <a:scrgbClr b="0" g="0" r="0"/>
            </a:fillRef>
            <a:effectRef idx="0">
              <a:scrgbClr b="0" g="0" r="0"/>
            </a:effectRef>
            <a:fontRef idx="minor">
              <a:schemeClr val="dk1"/>
            </a:fontRef>
          </xdr:style>
          <xdr:txBody>
            <a:bodyPr anchor="ctr" rtlCol="0" horzOverflow="clip" wrap="square" vertOverflow="clip"/>
            <a:lstStyle/>
            <a:p>
              <a:pPr lvl="0" algn="r"/>
              <a:fld id="{92B95B75-730A-4D4F-8EE9-499884B13CFB}" type="TxLink">
                <a:rPr b="1" i="0" lang="en-US" altLang="en-US" sz="900" u="none" strike="noStrike">
                  <a:solidFill>
                    <a:srgbClr val="000000"/>
                  </a:solidFill>
                  <a:latin typeface="맑은 고딕"/>
                  <a:ea typeface="맑은 고딕"/>
                </a:rPr>
                <a:pPr lvl="0" algn="r"/>
                <a:t>0</a:t>
              </a:fld>
              <a:endParaRPr b="1" lang="ko-KR" altLang="en-US" sz="900"/>
            </a:p>
          </xdr:txBody>
        </xdr:sp>
        <xdr:sp macro="" textlink="Sheet1!AA30">
          <xdr:nvSpPr>
            <xdr:cNvPr id="47" name="TextBox 46">
              <a:extLst>
                <a:ext uri="{FF2B5EF4-FFF2-40B4-BE49-F238E27FC236}"/>
              </a:extLst>
            </xdr:cNvPr>
            <xdr:cNvSpPr txBox="1"/>
          </xdr:nvSpPr>
          <xdr:spPr>
            <a:xfrm>
              <a:off x="4588947" y="1420766"/>
              <a:ext cx="540925" cy="151755"/>
            </a:xfrm>
            <a:prstGeom prst="rect">
              <a:avLst/>
            </a:prstGeom>
            <a:solidFill>
              <a:schemeClr val="lt1"/>
            </a:solidFill>
            <a:ln cmpd="thickThin" w="25400">
              <a:solidFill>
                <a:schemeClr val="tx1"/>
              </a:solidFill>
            </a:ln>
          </xdr:spPr>
          <xdr:style>
            <a:lnRef idx="0">
              <a:scrgbClr b="0" g="0" r="0"/>
            </a:lnRef>
            <a:fillRef idx="0">
              <a:scrgbClr b="0" g="0" r="0"/>
            </a:fillRef>
            <a:effectRef idx="0">
              <a:scrgbClr b="0" g="0" r="0"/>
            </a:effectRef>
            <a:fontRef idx="minor">
              <a:schemeClr val="dk1"/>
            </a:fontRef>
          </xdr:style>
          <xdr:txBody>
            <a:bodyPr anchor="ctr" rtlCol="0" horzOverflow="clip" wrap="square" vertOverflow="clip"/>
            <a:lstStyle/>
            <a:p>
              <a:pPr lvl="0" algn="r"/>
              <a:fld id="{6978DD5D-11CC-4CC0-9115-E7110A645C6D}" type="TxLink">
                <a:rPr b="1" i="0" lang="en-US" altLang="en-US" sz="900" u="none" strike="noStrike">
                  <a:solidFill>
                    <a:srgbClr val="000000"/>
                  </a:solidFill>
                  <a:latin typeface="맑은 고딕"/>
                  <a:ea typeface="맑은 고딕"/>
                </a:rPr>
                <a:pPr lvl="0" algn="r"/>
                <a:t>0</a:t>
              </a:fld>
              <a:endParaRPr b="1" lang="ko-KR" altLang="en-US" sz="900"/>
            </a:p>
          </xdr:txBody>
        </xdr:sp>
        <xdr:sp macro="" textlink="Sheet1!W30">
          <xdr:nvSpPr>
            <xdr:cNvPr id="48" name="TextBox 47">
              <a:extLst>
                <a:ext uri="{FF2B5EF4-FFF2-40B4-BE49-F238E27FC236}"/>
              </a:extLst>
            </xdr:cNvPr>
            <xdr:cNvSpPr txBox="1"/>
          </xdr:nvSpPr>
          <xdr:spPr>
            <a:xfrm>
              <a:off x="4589577" y="1089191"/>
              <a:ext cx="540924" cy="150949"/>
            </a:xfrm>
            <a:prstGeom prst="rect">
              <a:avLst/>
            </a:prstGeom>
            <a:solidFill>
              <a:schemeClr val="lt1"/>
            </a:solidFill>
            <a:ln cmpd="thickThin" w="25400">
              <a:solidFill>
                <a:schemeClr val="tx1"/>
              </a:solidFill>
            </a:ln>
          </xdr:spPr>
          <xdr:style>
            <a:lnRef idx="0">
              <a:scrgbClr b="0" g="0" r="0"/>
            </a:lnRef>
            <a:fillRef idx="0">
              <a:scrgbClr b="0" g="0" r="0"/>
            </a:fillRef>
            <a:effectRef idx="0">
              <a:scrgbClr b="0" g="0" r="0"/>
            </a:effectRef>
            <a:fontRef idx="minor">
              <a:schemeClr val="dk1"/>
            </a:fontRef>
          </xdr:style>
          <xdr:txBody>
            <a:bodyPr anchor="ctr" rtlCol="0" horzOverflow="clip" wrap="square" vertOverflow="clip"/>
            <a:lstStyle/>
            <a:p>
              <a:pPr lvl="0" algn="r"/>
              <a:fld id="{B0F3F40B-CBD4-4615-920E-331C43DC6F6A}" type="TxLink">
                <a:rPr b="1" i="0" lang="en-US" altLang="en-US" sz="900" u="none" strike="noStrike">
                  <a:solidFill>
                    <a:srgbClr val="000000"/>
                  </a:solidFill>
                  <a:latin typeface="맑은 고딕"/>
                  <a:ea typeface="맑은 고딕"/>
                </a:rPr>
                <a:pPr lvl="0" algn="r"/>
                <a:t>0</a:t>
              </a:fld>
              <a:endParaRPr b="1" lang="ko-KR" altLang="en-US" sz="900"/>
            </a:p>
          </xdr:txBody>
        </xdr:sp>
        <xdr:sp macro="" textlink="Sheet1!Y30">
          <xdr:nvSpPr>
            <xdr:cNvPr id="49" name="TextBox 48">
              <a:extLst>
                <a:ext uri="{FF2B5EF4-FFF2-40B4-BE49-F238E27FC236}"/>
              </a:extLst>
            </xdr:cNvPr>
            <xdr:cNvSpPr txBox="1"/>
          </xdr:nvSpPr>
          <xdr:spPr>
            <a:xfrm>
              <a:off x="4585703" y="749315"/>
              <a:ext cx="540924" cy="151755"/>
            </a:xfrm>
            <a:prstGeom prst="rect">
              <a:avLst/>
            </a:prstGeom>
            <a:solidFill>
              <a:schemeClr val="lt1"/>
            </a:solidFill>
            <a:ln cmpd="thickThin" w="25400">
              <a:solidFill>
                <a:schemeClr val="tx1"/>
              </a:solidFill>
            </a:ln>
          </xdr:spPr>
          <xdr:style>
            <a:lnRef idx="0">
              <a:scrgbClr b="0" g="0" r="0"/>
            </a:lnRef>
            <a:fillRef idx="0">
              <a:scrgbClr b="0" g="0" r="0"/>
            </a:fillRef>
            <a:effectRef idx="0">
              <a:scrgbClr b="0" g="0" r="0"/>
            </a:effectRef>
            <a:fontRef idx="minor">
              <a:schemeClr val="dk1"/>
            </a:fontRef>
          </xdr:style>
          <xdr:txBody>
            <a:bodyPr anchor="ctr" rtlCol="0" horzOverflow="clip" wrap="square" vertOverflow="clip"/>
            <a:lstStyle/>
            <a:p>
              <a:pPr lvl="0" algn="r"/>
              <a:fld id="{611A4908-1BA5-47F4-BFAA-EA00153E030B}" type="TxLink">
                <a:rPr b="1" i="0" lang="en-US" altLang="en-US" sz="900" u="none" strike="noStrike">
                  <a:solidFill>
                    <a:srgbClr val="000000"/>
                  </a:solidFill>
                  <a:latin typeface="맑은 고딕"/>
                  <a:ea typeface="맑은 고딕"/>
                </a:rPr>
                <a:pPr lvl="0" algn="r"/>
                <a:t>0</a:t>
              </a:fld>
              <a:endParaRPr b="1" lang="ko-KR" altLang="en-US" sz="900"/>
            </a:p>
          </xdr:txBody>
        </xdr:sp>
        <xdr:sp macro="" textlink="Sheet1!Y33">
          <xdr:nvSpPr>
            <xdr:cNvPr id="50" name="TextBox 49">
              <a:extLst>
                <a:ext uri="{FF2B5EF4-FFF2-40B4-BE49-F238E27FC236}"/>
              </a:extLst>
            </xdr:cNvPr>
            <xdr:cNvSpPr txBox="1"/>
          </xdr:nvSpPr>
          <xdr:spPr>
            <a:xfrm>
              <a:off x="5231988" y="769396"/>
              <a:ext cx="540925" cy="151755"/>
            </a:xfrm>
            <a:prstGeom prst="rect">
              <a:avLst/>
            </a:prstGeom>
            <a:solidFill>
              <a:schemeClr val="lt1"/>
            </a:solidFill>
            <a:ln cmpd="thickThin" w="25400">
              <a:solidFill>
                <a:schemeClr val="tx1"/>
              </a:solidFill>
            </a:ln>
          </xdr:spPr>
          <xdr:style>
            <a:lnRef idx="0">
              <a:scrgbClr b="0" g="0" r="0"/>
            </a:lnRef>
            <a:fillRef idx="0">
              <a:scrgbClr b="0" g="0" r="0"/>
            </a:fillRef>
            <a:effectRef idx="0">
              <a:scrgbClr b="0" g="0" r="0"/>
            </a:effectRef>
            <a:fontRef idx="minor">
              <a:schemeClr val="dk1"/>
            </a:fontRef>
          </xdr:style>
          <xdr:txBody>
            <a:bodyPr anchor="ctr" rtlCol="0" horzOverflow="clip" wrap="square" vertOverflow="clip"/>
            <a:lstStyle/>
            <a:p>
              <a:pPr lvl="0" algn="r"/>
              <a:fld id="{39CB3953-A9FC-49C0-9B83-C92D43F953B8}" type="TxLink">
                <a:rPr b="1" i="0" lang="en-US" altLang="en-US" sz="900" u="none" strike="noStrike">
                  <a:solidFill>
                    <a:srgbClr val="000000"/>
                  </a:solidFill>
                  <a:latin typeface="맑은 고딕"/>
                  <a:ea typeface="맑은 고딕"/>
                </a:rPr>
                <a:pPr lvl="0" algn="r"/>
                <a:t>0</a:t>
              </a:fld>
              <a:endParaRPr b="1" lang="ko-KR" altLang="en-US" sz="900"/>
            </a:p>
          </xdr:txBody>
        </xdr:sp>
        <xdr:sp macro="" textlink="Sheet1!W33">
          <xdr:nvSpPr>
            <xdr:cNvPr id="51" name="TextBox 50">
              <a:extLst>
                <a:ext uri="{FF2B5EF4-FFF2-40B4-BE49-F238E27FC236}"/>
              </a:extLst>
            </xdr:cNvPr>
            <xdr:cNvSpPr txBox="1"/>
          </xdr:nvSpPr>
          <xdr:spPr>
            <a:xfrm>
              <a:off x="5219205" y="1304254"/>
              <a:ext cx="541632" cy="151755"/>
            </a:xfrm>
            <a:prstGeom prst="rect">
              <a:avLst/>
            </a:prstGeom>
            <a:solidFill>
              <a:schemeClr val="lt1"/>
            </a:solidFill>
            <a:ln cmpd="thickThin" w="25400">
              <a:solidFill>
                <a:schemeClr val="tx1"/>
              </a:solidFill>
            </a:ln>
          </xdr:spPr>
          <xdr:style>
            <a:lnRef idx="0">
              <a:scrgbClr b="0" g="0" r="0"/>
            </a:lnRef>
            <a:fillRef idx="0">
              <a:scrgbClr b="0" g="0" r="0"/>
            </a:fillRef>
            <a:effectRef idx="0">
              <a:scrgbClr b="0" g="0" r="0"/>
            </a:effectRef>
            <a:fontRef idx="minor">
              <a:schemeClr val="dk1"/>
            </a:fontRef>
          </xdr:style>
          <xdr:txBody>
            <a:bodyPr anchor="ctr" rtlCol="0" horzOverflow="clip" wrap="square" vertOverflow="clip"/>
            <a:lstStyle/>
            <a:p>
              <a:pPr lvl="0" algn="r"/>
              <a:fld id="{5EA45CEC-37D1-4429-B0C9-796DFB757446}" type="TxLink">
                <a:rPr b="1" i="0" lang="en-US" altLang="en-US" sz="900" u="none" strike="noStrike">
                  <a:solidFill>
                    <a:srgbClr val="000000"/>
                  </a:solidFill>
                  <a:latin typeface="맑은 고딕"/>
                  <a:ea typeface="맑은 고딕"/>
                </a:rPr>
                <a:pPr lvl="0" algn="r"/>
                <a:t>0</a:t>
              </a:fld>
              <a:endParaRPr b="1" lang="ko-KR" altLang="en-US" sz="900"/>
            </a:p>
          </xdr:txBody>
        </xdr:sp>
        <xdr:sp macro="" textlink="Sheet1!AA33">
          <xdr:nvSpPr>
            <xdr:cNvPr id="52" name="TextBox 51">
              <a:extLst>
                <a:ext uri="{FF2B5EF4-FFF2-40B4-BE49-F238E27FC236}"/>
              </a:extLst>
            </xdr:cNvPr>
            <xdr:cNvSpPr txBox="1"/>
          </xdr:nvSpPr>
          <xdr:spPr>
            <a:xfrm>
              <a:off x="5229247" y="1045600"/>
              <a:ext cx="540924" cy="150949"/>
            </a:xfrm>
            <a:prstGeom prst="rect">
              <a:avLst/>
            </a:prstGeom>
            <a:solidFill>
              <a:schemeClr val="lt1"/>
            </a:solidFill>
            <a:ln cmpd="thickThin" w="25400">
              <a:solidFill>
                <a:schemeClr val="tx1"/>
              </a:solidFill>
            </a:ln>
          </xdr:spPr>
          <xdr:style>
            <a:lnRef idx="0">
              <a:scrgbClr b="0" g="0" r="0"/>
            </a:lnRef>
            <a:fillRef idx="0">
              <a:scrgbClr b="0" g="0" r="0"/>
            </a:fillRef>
            <a:effectRef idx="0">
              <a:scrgbClr b="0" g="0" r="0"/>
            </a:effectRef>
            <a:fontRef idx="minor">
              <a:schemeClr val="dk1"/>
            </a:fontRef>
          </xdr:style>
          <xdr:txBody>
            <a:bodyPr anchor="ctr" rtlCol="0" horzOverflow="clip" wrap="square" vertOverflow="clip"/>
            <a:lstStyle/>
            <a:p>
              <a:pPr lvl="0" algn="r"/>
              <a:fld id="{649B5ED4-DD9F-449B-A218-8DC4197D9A34}" type="TxLink">
                <a:rPr b="1" i="0" lang="en-US" altLang="en-US" sz="900" u="none" strike="noStrike">
                  <a:solidFill>
                    <a:srgbClr val="000000"/>
                  </a:solidFill>
                  <a:latin typeface="맑은 고딕"/>
                  <a:ea typeface="맑은 고딕"/>
                </a:rPr>
                <a:pPr lvl="0" algn="r"/>
                <a:t>0</a:t>
              </a:fld>
              <a:endParaRPr b="1" lang="ko-KR" altLang="en-US" sz="900"/>
            </a:p>
          </xdr:txBody>
        </xdr:sp>
        <xdr:pic>
          <xdr:nvPicPr>
            <xdr:cNvPr descr="두개골 icon에 대한 이미지 검색결과" id="54" name="그림 53">
              <a:extLst>
                <a:ext uri="{FF2B5EF4-FFF2-40B4-BE49-F238E27FC236}"/>
              </a:extLst>
            </xdr:cNvPr>
            <xdr:cNvPicPr>
              <a:picLocks noChangeAspect="1" noChangeArrowheads="1"/>
            </xdr:cNvPicPr>
          </xdr:nvPicPr>
          <xdr:blipFill>
            <a:blip cstate="print" r:embed="rId2">
              <a:extLst>
                <a:ext uri="{28A0092B-C50C-407E-A947-70E740481C1C}"/>
              </a:extLst>
            </a:blip>
            <a:srcRect/>
            <a:stretch>
              <a:fillRect/>
            </a:stretch>
          </xdr:blipFill>
          <xdr:spPr bwMode="auto">
            <a:xfrm>
              <a:off x="4604484" y="1658568"/>
              <a:ext cx="144019" cy="144000"/>
            </a:xfrm>
            <a:prstGeom prst="rect">
              <a:avLst/>
            </a:prstGeom>
            <a:noFill/>
            <a:extLst>
              <a:ext uri="{909E8E84-426E-40DD-AFC4-6F175D3DCCD1}"/>
            </a:extLst>
          </xdr:spPr>
        </xdr:pic>
        <xdr:pic>
          <xdr:nvPicPr>
            <xdr:cNvPr descr="eye icon에 대한 이미지 검색결과" id="56" name="그림 55">
              <a:extLst>
                <a:ext uri="{FF2B5EF4-FFF2-40B4-BE49-F238E27FC236}"/>
              </a:extLst>
            </xdr:cNvPr>
            <xdr:cNvPicPr>
              <a:picLocks noChangeAspect="1" noChangeArrowheads="1"/>
            </xdr:cNvPicPr>
          </xdr:nvPicPr>
          <xdr:blipFill>
            <a:blip cstate="print" r:embed="rId3">
              <a:extLst>
                <a:ext uri="{28A0092B-C50C-407E-A947-70E740481C1C}"/>
              </a:extLst>
            </a:blip>
            <a:srcRect/>
            <a:stretch>
              <a:fillRect/>
            </a:stretch>
          </xdr:blipFill>
          <xdr:spPr bwMode="auto">
            <a:xfrm>
              <a:off x="4607710" y="1860801"/>
              <a:ext cx="143973" cy="144000"/>
            </a:xfrm>
            <a:prstGeom prst="rect">
              <a:avLst/>
            </a:prstGeom>
            <a:noFill/>
            <a:extLst>
              <a:ext uri="{909E8E84-426E-40DD-AFC4-6F175D3DCCD1}"/>
            </a:extLst>
          </xdr:spPr>
        </xdr:pic>
        <xdr:pic>
          <xdr:nvPicPr>
            <xdr:cNvPr descr="Face icon에 대한 이미지 검색결과" id="58" name="그림 57">
              <a:extLst>
                <a:ext uri="{FF2B5EF4-FFF2-40B4-BE49-F238E27FC236}"/>
              </a:extLst>
            </xdr:cNvPr>
            <xdr:cNvPicPr>
              <a:picLocks noChangeAspect="1" noChangeArrowheads="1"/>
            </xdr:cNvPicPr>
          </xdr:nvPicPr>
          <xdr:blipFill>
            <a:blip cstate="print" r:embed="rId4">
              <a:extLst>
                <a:ext uri="{28A0092B-C50C-407E-A947-70E740481C1C}"/>
              </a:extLst>
            </a:blip>
            <a:srcRect/>
            <a:stretch>
              <a:fillRect/>
            </a:stretch>
          </xdr:blipFill>
          <xdr:spPr bwMode="auto">
            <a:xfrm>
              <a:off x="4619308" y="2075148"/>
              <a:ext cx="108015" cy="107998"/>
            </a:xfrm>
            <a:prstGeom prst="rect">
              <a:avLst/>
            </a:prstGeom>
            <a:noFill/>
            <a:extLst>
              <a:ext uri="{909E8E84-426E-40DD-AFC4-6F175D3DCCD1}"/>
            </a:extLst>
          </xdr:spPr>
        </xdr:pic>
        <xdr:pic>
          <xdr:nvPicPr>
            <xdr:cNvPr descr="Throat icon에 대한 이미지 검색결과" id="59" name="그림 58">
              <a:extLst>
                <a:ext uri="{FF2B5EF4-FFF2-40B4-BE49-F238E27FC236}"/>
              </a:extLst>
            </xdr:cNvPr>
            <xdr:cNvPicPr>
              <a:picLocks noChangeAspect="1" noChangeArrowheads="1"/>
            </xdr:cNvPicPr>
          </xdr:nvPicPr>
          <xdr:blipFill>
            <a:blip cstate="print" r:embed="rId5">
              <a:extLst>
                <a:ext uri="{28A0092B-C50C-407E-A947-70E740481C1C}"/>
              </a:extLst>
            </a:blip>
            <a:srcRect/>
            <a:stretch>
              <a:fillRect/>
            </a:stretch>
          </xdr:blipFill>
          <xdr:spPr bwMode="auto">
            <a:xfrm>
              <a:off x="4604902" y="1425287"/>
              <a:ext cx="143995" cy="144000"/>
            </a:xfrm>
            <a:prstGeom prst="rect">
              <a:avLst/>
            </a:prstGeom>
            <a:noFill/>
            <a:extLst>
              <a:ext uri="{909E8E84-426E-40DD-AFC4-6F175D3DCCD1}"/>
            </a:extLst>
          </xdr:spPr>
        </xdr:pic>
        <xdr:pic>
          <xdr:nvPicPr>
            <xdr:cNvPr descr="chest icon에 대한 이미지 검색결과" id="60" name="그림 59">
              <a:extLst>
                <a:ext uri="{FF2B5EF4-FFF2-40B4-BE49-F238E27FC236}"/>
              </a:extLst>
            </xdr:cNvPr>
            <xdr:cNvPicPr>
              <a:picLocks noChangeAspect="1" noChangeArrowheads="1"/>
            </xdr:cNvPicPr>
          </xdr:nvPicPr>
          <xdr:blipFill>
            <a:blip cstate="print" r:embed="rId6">
              <a:extLst>
                <a:ext uri="{28A0092B-C50C-407E-A947-70E740481C1C}"/>
              </a:extLst>
            </a:blip>
            <a:srcRect/>
            <a:stretch>
              <a:fillRect/>
            </a:stretch>
          </xdr:blipFill>
          <xdr:spPr bwMode="auto">
            <a:xfrm>
              <a:off x="4601093" y="1096292"/>
              <a:ext cx="144012" cy="143193"/>
            </a:xfrm>
            <a:prstGeom prst="rect">
              <a:avLst/>
            </a:prstGeom>
            <a:noFill/>
            <a:extLst>
              <a:ext uri="{909E8E84-426E-40DD-AFC4-6F175D3DCCD1}"/>
            </a:extLst>
          </xdr:spPr>
        </xdr:pic>
        <xdr:pic>
          <xdr:nvPicPr>
            <xdr:cNvPr descr="groin icon에 대한 이미지 검색결과" id="71" name="그림 70">
              <a:extLst>
                <a:ext uri="{FF2B5EF4-FFF2-40B4-BE49-F238E27FC236}"/>
              </a:extLst>
            </xdr:cNvPr>
            <xdr:cNvPicPr>
              <a:picLocks noChangeAspect="1" noChangeArrowheads="1"/>
            </xdr:cNvPicPr>
          </xdr:nvPicPr>
          <xdr:blipFill>
            <a:blip cstate="print" r:embed="rId7">
              <a:extLst>
                <a:ext uri="{28A0092B-C50C-407E-A947-70E740481C1C}"/>
              </a:extLst>
            </a:blip>
            <a:srcRect/>
            <a:stretch>
              <a:fillRect/>
            </a:stretch>
          </xdr:blipFill>
          <xdr:spPr bwMode="auto">
            <a:xfrm>
              <a:off x="4599385" y="773299"/>
              <a:ext cx="128587" cy="108000"/>
            </a:xfrm>
            <a:prstGeom prst="rect">
              <a:avLst/>
            </a:prstGeom>
            <a:noFill/>
            <a:extLst>
              <a:ext uri="{909E8E84-426E-40DD-AFC4-6F175D3DCCD1}"/>
            </a:extLst>
          </xdr:spPr>
        </xdr:pic>
        <xdr:pic>
          <xdr:nvPicPr>
            <xdr:cNvPr descr="leg icon에 대한 이미지 검색결과" id="72" name="그림 71">
              <a:extLst>
                <a:ext uri="{FF2B5EF4-FFF2-40B4-BE49-F238E27FC236}"/>
              </a:extLst>
            </xdr:cNvPr>
            <xdr:cNvPicPr>
              <a:picLocks noChangeAspect="1" noChangeArrowheads="1"/>
            </xdr:cNvPicPr>
          </xdr:nvPicPr>
          <xdr:blipFill>
            <a:blip cstate="print" r:embed="rId8">
              <a:extLst>
                <a:ext uri="{28A0092B-C50C-407E-A947-70E740481C1C}"/>
              </a:extLst>
            </a:blip>
            <a:srcRect/>
            <a:stretch>
              <a:fillRect/>
            </a:stretch>
          </xdr:blipFill>
          <xdr:spPr bwMode="auto">
            <a:xfrm>
              <a:off x="5252651" y="788257"/>
              <a:ext cx="108169" cy="108000"/>
            </a:xfrm>
            <a:prstGeom prst="rect">
              <a:avLst/>
            </a:prstGeom>
            <a:noFill/>
            <a:extLst>
              <a:ext uri="{909E8E84-426E-40DD-AFC4-6F175D3DCCD1}"/>
            </a:extLst>
          </xdr:spPr>
        </xdr:pic>
        <xdr:pic>
          <xdr:nvPicPr>
            <xdr:cNvPr descr="arm icon에 대한 이미지 검색결과" id="73" name="그림 72">
              <a:extLst>
                <a:ext uri="{FF2B5EF4-FFF2-40B4-BE49-F238E27FC236}"/>
              </a:extLst>
            </xdr:cNvPr>
            <xdr:cNvPicPr>
              <a:picLocks noChangeAspect="1" noChangeArrowheads="1"/>
            </xdr:cNvPicPr>
          </xdr:nvPicPr>
          <xdr:blipFill>
            <a:blip cstate="print" r:embed="rId9">
              <a:extLst>
                <a:ext uri="{28A0092B-C50C-407E-A947-70E740481C1C}"/>
              </a:extLst>
            </a:blip>
            <a:srcRect/>
            <a:stretch>
              <a:fillRect/>
            </a:stretch>
          </xdr:blipFill>
          <xdr:spPr bwMode="auto">
            <a:xfrm>
              <a:off x="5254786" y="1331896"/>
              <a:ext cx="55244" cy="108000"/>
            </a:xfrm>
            <a:prstGeom prst="rect">
              <a:avLst/>
            </a:prstGeom>
            <a:noFill/>
            <a:extLst>
              <a:ext uri="{909E8E84-426E-40DD-AFC4-6F175D3DCCD1}"/>
            </a:extLst>
          </xdr:spPr>
        </xdr:pic>
        <xdr:pic>
          <xdr:nvPicPr>
            <xdr:cNvPr descr="hand icon에 대한 이미지 검색결과" id="75" name="그림 74">
              <a:extLst>
                <a:ext uri="{FF2B5EF4-FFF2-40B4-BE49-F238E27FC236}"/>
              </a:extLst>
            </xdr:cNvPr>
            <xdr:cNvPicPr>
              <a:picLocks noChangeAspect="1" noChangeArrowheads="1"/>
            </xdr:cNvPicPr>
          </xdr:nvPicPr>
          <xdr:blipFill>
            <a:blip cstate="print" r:embed="rId10">
              <a:extLst>
                <a:ext uri="{28A0092B-C50C-407E-A947-70E740481C1C}"/>
              </a:extLst>
            </a:blip>
            <a:srcRect/>
            <a:stretch>
              <a:fillRect/>
            </a:stretch>
          </xdr:blipFill>
          <xdr:spPr bwMode="auto">
            <a:xfrm>
              <a:off x="5230339" y="1053741"/>
              <a:ext cx="142239" cy="138285"/>
            </a:xfrm>
            <a:prstGeom prst="rect">
              <a:avLst/>
            </a:prstGeom>
            <a:noFill/>
            <a:extLst>
              <a:ext uri="{909E8E84-426E-40DD-AFC4-6F175D3DCCD1}"/>
            </a:extLst>
          </xdr:spPr>
        </xdr:pic>
      </xdr:grpSp>
      <xdr:sp macro="" textlink="Sheet1!F97">
        <xdr:nvSpPr>
          <xdr:cNvPr id="65" name="TextBox 64">
            <a:extLst>
              <a:ext uri="{FF2B5EF4-FFF2-40B4-BE49-F238E27FC236}"/>
            </a:extLst>
          </xdr:cNvPr>
          <xdr:cNvSpPr txBox="1"/>
        </xdr:nvSpPr>
        <xdr:spPr>
          <a:xfrm>
            <a:off x="4585174" y="561037"/>
            <a:ext cx="509501" cy="148607"/>
          </a:xfrm>
          <a:prstGeom prst="rect">
            <a:avLst/>
          </a:prstGeom>
          <a:solidFill>
            <a:schemeClr val="lt1"/>
          </a:solidFill>
          <a:ln cmpd="thickThin" w="25400">
            <a:solidFill>
              <a:schemeClr val="tx1"/>
            </a:solidFill>
          </a:ln>
        </xdr:spPr>
        <xdr:style>
          <a:lnRef idx="0">
            <a:scrgbClr b="0" g="0" r="0"/>
          </a:lnRef>
          <a:fillRef idx="0">
            <a:scrgbClr b="0" g="0" r="0"/>
          </a:fillRef>
          <a:effectRef idx="0">
            <a:scrgbClr b="0" g="0" r="0"/>
          </a:effectRef>
          <a:fontRef idx="minor">
            <a:schemeClr val="dk1"/>
          </a:fontRef>
        </xdr:style>
        <xdr:txBody>
          <a:bodyPr anchor="ctr" rtlCol="0" horzOverflow="clip" wrap="square" vertOverflow="clip"/>
          <a:lstStyle/>
          <a:p>
            <a:pPr lvl="0" algn="r"/>
            <a:fld id="{53B54A7F-DE83-4034-98D2-4F05857E3145}" type="TxLink">
              <a:rPr b="1" i="0" lang="en-US" altLang="en-US" sz="900" u="none" strike="noStrike">
                <a:solidFill>
                  <a:schemeClr val="tx1"/>
                </a:solidFill>
                <a:latin typeface="맑은 고딕"/>
                <a:ea typeface="맑은 고딕"/>
              </a:rPr>
              <a:t>0</a:t>
            </a:fld>
            <a:endParaRPr b="1" lang="ko-KR" altLang="en-US" sz="900">
              <a:solidFill>
                <a:schemeClr val="tx1"/>
              </a:solidFill>
            </a:endParaRPr>
          </a:p>
        </xdr:txBody>
      </xdr:sp>
      <xdr:pic>
        <xdr:nvPicPr>
          <xdr:cNvPr descr="tail icon에 대한 이미지 검색결과" id="68" name="그림 67"/>
          <xdr:cNvPicPr>
            <a:picLocks noChangeAspect="1" noChangeArrowheads="1"/>
          </xdr:cNvPicPr>
        </xdr:nvPicPr>
        <xdr:blipFill>
          <a:blip cstate="print" r:embed="rId11">
            <a:extLst>
              <a:ext uri="{28A0092B-C50C-407E-A947-70E740481C1C}"/>
            </a:extLst>
          </a:blip>
          <a:srcRect/>
          <a:stretch>
            <a:fillRect/>
          </a:stretch>
        </xdr:blipFill>
        <xdr:spPr bwMode="auto">
          <a:xfrm>
            <a:off x="4615962" y="578682"/>
            <a:ext cx="124558" cy="124702"/>
          </a:xfrm>
          <a:prstGeom prst="rect">
            <a:avLst/>
          </a:prstGeom>
          <a:noFill/>
          <a:extLst>
            <a:ext uri="{909E8E84-426E-40DD-AFC4-6F175D3DCCD1}"/>
          </a:extLst>
        </xdr:spPr>
      </xdr:pic>
    </xdr:grpSp>
    <xdr:clientData fLocksWithSheet="0"/>
  </xdr:twoCellAnchor>
  <xdr:twoCellAnchor>
    <xdr:from>
      <xdr:col>3</xdr:col>
      <xdr:colOff>9525</xdr:colOff>
      <xdr:row>2</xdr:row>
      <xdr:rowOff>19050</xdr:rowOff>
    </xdr:from>
    <xdr:to>
      <xdr:col>3</xdr:col>
      <xdr:colOff>361950</xdr:colOff>
      <xdr:row>2</xdr:row>
      <xdr:rowOff>371475</xdr:rowOff>
    </xdr:to>
    <xdr:pic>
      <xdr:nvPicPr>
        <xdr:cNvPr id="0" name="image00.gif"/>
        <xdr:cNvPicPr preferRelativeResize="0"/>
      </xdr:nvPicPr>
      <xdr:blipFill>
        <a:blip cstate="print" r:embed="rId12"/>
        <a:stretch>
          <a:fillRect/>
        </a:stretch>
      </xdr:blipFill>
      <xdr:spPr>
        <a:xfrm>
          <a:ext cx="352425" cy="352425"/>
        </a:xfrm>
        <a:prstGeom prst="rect">
          <a:avLst/>
        </a:prstGeom>
        <a:noFill/>
      </xdr:spPr>
    </xdr:pic>
    <xdr:clientData fLocksWithSheet="0"/>
  </xdr:twoCellAnchor>
  <xdr:twoCellAnchor>
    <xdr:from>
      <xdr:col>5</xdr:col>
      <xdr:colOff>19050</xdr:colOff>
      <xdr:row>2</xdr:row>
      <xdr:rowOff>38100</xdr:rowOff>
    </xdr:from>
    <xdr:to>
      <xdr:col>6</xdr:col>
      <xdr:colOff>0</xdr:colOff>
      <xdr:row>2</xdr:row>
      <xdr:rowOff>390525</xdr:rowOff>
    </xdr:to>
    <xdr:pic>
      <xdr:nvPicPr>
        <xdr:cNvPr id="0" name="image01.png"/>
        <xdr:cNvPicPr preferRelativeResize="0"/>
      </xdr:nvPicPr>
      <xdr:blipFill>
        <a:blip cstate="print" r:embed="rId13"/>
        <a:stretch>
          <a:fillRect/>
        </a:stretch>
      </xdr:blipFill>
      <xdr:spPr>
        <a:xfrm>
          <a:ext cx="352425" cy="352425"/>
        </a:xfrm>
        <a:prstGeom prst="rect">
          <a:avLst/>
        </a:prstGeom>
        <a:noFill/>
      </xdr:spPr>
    </xdr:pic>
    <xdr:clientData fLocksWithSheet="0"/>
  </xdr:twoCellAnchor>
  <xdr:twoCellAnchor>
    <xdr:from>
      <xdr:col>1</xdr:col>
      <xdr:colOff>19050</xdr:colOff>
      <xdr:row>3</xdr:row>
      <xdr:rowOff>19050</xdr:rowOff>
    </xdr:from>
    <xdr:to>
      <xdr:col>2</xdr:col>
      <xdr:colOff>0</xdr:colOff>
      <xdr:row>3</xdr:row>
      <xdr:rowOff>371475</xdr:rowOff>
    </xdr:to>
    <xdr:pic>
      <xdr:nvPicPr>
        <xdr:cNvPr id="0" name="image02.png"/>
        <xdr:cNvPicPr preferRelativeResize="0"/>
      </xdr:nvPicPr>
      <xdr:blipFill>
        <a:blip cstate="print" r:embed="rId14"/>
        <a:stretch>
          <a:fillRect/>
        </a:stretch>
      </xdr:blipFill>
      <xdr:spPr>
        <a:xfrm>
          <a:ext cx="352425" cy="352425"/>
        </a:xfrm>
        <a:prstGeom prst="rect">
          <a:avLst/>
        </a:prstGeom>
        <a:noFill/>
      </xdr:spPr>
    </xdr:pic>
    <xdr:clientData fLocksWithSheet="0"/>
  </xdr:twoCellAnchor>
  <xdr:twoCellAnchor>
    <xdr:from>
      <xdr:col>3</xdr:col>
      <xdr:colOff>9525</xdr:colOff>
      <xdr:row>3</xdr:row>
      <xdr:rowOff>19050</xdr:rowOff>
    </xdr:from>
    <xdr:to>
      <xdr:col>3</xdr:col>
      <xdr:colOff>361950</xdr:colOff>
      <xdr:row>3</xdr:row>
      <xdr:rowOff>371475</xdr:rowOff>
    </xdr:to>
    <xdr:pic>
      <xdr:nvPicPr>
        <xdr:cNvPr id="0" name="image03.png"/>
        <xdr:cNvPicPr preferRelativeResize="0"/>
      </xdr:nvPicPr>
      <xdr:blipFill>
        <a:blip cstate="print" r:embed="rId15"/>
        <a:stretch>
          <a:fillRect/>
        </a:stretch>
      </xdr:blipFill>
      <xdr:spPr>
        <a:xfrm>
          <a:ext cx="352425" cy="352425"/>
        </a:xfrm>
        <a:prstGeom prst="rect">
          <a:avLst/>
        </a:prstGeom>
        <a:noFill/>
      </xdr:spPr>
    </xdr:pic>
    <xdr:clientData fLocksWithSheet="0"/>
  </xdr:twoCellAnchor>
  <xdr:twoCellAnchor>
    <xdr:from>
      <xdr:col>5</xdr:col>
      <xdr:colOff>19050</xdr:colOff>
      <xdr:row>3</xdr:row>
      <xdr:rowOff>19050</xdr:rowOff>
    </xdr:from>
    <xdr:to>
      <xdr:col>6</xdr:col>
      <xdr:colOff>0</xdr:colOff>
      <xdr:row>3</xdr:row>
      <xdr:rowOff>371475</xdr:rowOff>
    </xdr:to>
    <xdr:pic>
      <xdr:nvPicPr>
        <xdr:cNvPr id="0" name="image04.png"/>
        <xdr:cNvPicPr preferRelativeResize="0"/>
      </xdr:nvPicPr>
      <xdr:blipFill>
        <a:blip cstate="print" r:embed="rId16"/>
        <a:stretch>
          <a:fillRect/>
        </a:stretch>
      </xdr:blipFill>
      <xdr:spPr>
        <a:xfrm>
          <a:ext cx="352425" cy="352425"/>
        </a:xfrm>
        <a:prstGeom prst="rect">
          <a:avLst/>
        </a:prstGeom>
        <a:noFill/>
      </xdr:spPr>
    </xdr:pic>
    <xdr:clientData fLocksWithSheet="0"/>
  </xdr:twoCellAnchor>
  <xdr:twoCellAnchor>
    <xdr:from>
      <xdr:col>7</xdr:col>
      <xdr:colOff>19050</xdr:colOff>
      <xdr:row>3</xdr:row>
      <xdr:rowOff>19050</xdr:rowOff>
    </xdr:from>
    <xdr:to>
      <xdr:col>8</xdr:col>
      <xdr:colOff>0</xdr:colOff>
      <xdr:row>3</xdr:row>
      <xdr:rowOff>371475</xdr:rowOff>
    </xdr:to>
    <xdr:pic>
      <xdr:nvPicPr>
        <xdr:cNvPr id="0" name="image05.png"/>
        <xdr:cNvPicPr preferRelativeResize="0"/>
      </xdr:nvPicPr>
      <xdr:blipFill>
        <a:blip cstate="print" r:embed="rId17"/>
        <a:stretch>
          <a:fillRect/>
        </a:stretch>
      </xdr:blipFill>
      <xdr:spPr>
        <a:xfrm>
          <a:ext cx="352425" cy="352425"/>
        </a:xfrm>
        <a:prstGeom prst="rect">
          <a:avLst/>
        </a:prstGeom>
        <a:noFill/>
      </xdr:spPr>
    </xdr:pic>
    <xdr:clientData fLocksWithSheet="0"/>
  </xdr:twoCellAnchor>
  <xdr:twoCellAnchor>
    <xdr:from>
      <xdr:col>9</xdr:col>
      <xdr:colOff>19050</xdr:colOff>
      <xdr:row>1</xdr:row>
      <xdr:rowOff>47625</xdr:rowOff>
    </xdr:from>
    <xdr:to>
      <xdr:col>9</xdr:col>
      <xdr:colOff>190500</xdr:colOff>
      <xdr:row>1</xdr:row>
      <xdr:rowOff>219075</xdr:rowOff>
    </xdr:to>
    <xdr:pic>
      <xdr:nvPicPr>
        <xdr:cNvPr id="0" name="image06.png"/>
        <xdr:cNvPicPr preferRelativeResize="0"/>
      </xdr:nvPicPr>
      <xdr:blipFill>
        <a:blip cstate="print" r:embed="rId18"/>
        <a:stretch>
          <a:fillRect/>
        </a:stretch>
      </xdr:blipFill>
      <xdr:spPr>
        <a:xfrm>
          <a:ext cx="171450" cy="171450"/>
        </a:xfrm>
        <a:prstGeom prst="rect">
          <a:avLst/>
        </a:prstGeom>
        <a:noFill/>
      </xdr:spPr>
    </xdr:pic>
    <xdr:clientData fLocksWithSheet="0"/>
  </xdr:twoCellAnchor>
  <xdr:twoCellAnchor>
    <xdr:from>
      <xdr:col>7</xdr:col>
      <xdr:colOff>19050</xdr:colOff>
      <xdr:row>1</xdr:row>
      <xdr:rowOff>47625</xdr:rowOff>
    </xdr:from>
    <xdr:to>
      <xdr:col>7</xdr:col>
      <xdr:colOff>190500</xdr:colOff>
      <xdr:row>1</xdr:row>
      <xdr:rowOff>219075</xdr:rowOff>
    </xdr:to>
    <xdr:pic>
      <xdr:nvPicPr>
        <xdr:cNvPr id="0" name="image07.png"/>
        <xdr:cNvPicPr preferRelativeResize="0"/>
      </xdr:nvPicPr>
      <xdr:blipFill>
        <a:blip cstate="print" r:embed="rId19"/>
        <a:stretch>
          <a:fillRect/>
        </a:stretch>
      </xdr:blipFill>
      <xdr:spPr>
        <a:xfrm>
          <a:ext cx="171450" cy="171450"/>
        </a:xfrm>
        <a:prstGeom prst="rect">
          <a:avLst/>
        </a:prstGeom>
        <a:noFill/>
      </xdr:spPr>
    </xdr:pic>
    <xdr:clientData fLocksWithSheet="0"/>
  </xdr:twoCellAnchor>
  <xdr:twoCellAnchor>
    <xdr:from>
      <xdr:col>5</xdr:col>
      <xdr:colOff>19050</xdr:colOff>
      <xdr:row>1</xdr:row>
      <xdr:rowOff>47625</xdr:rowOff>
    </xdr:from>
    <xdr:to>
      <xdr:col>5</xdr:col>
      <xdr:colOff>190500</xdr:colOff>
      <xdr:row>1</xdr:row>
      <xdr:rowOff>219075</xdr:rowOff>
    </xdr:to>
    <xdr:pic>
      <xdr:nvPicPr>
        <xdr:cNvPr id="0" name="image08.png"/>
        <xdr:cNvPicPr preferRelativeResize="0"/>
      </xdr:nvPicPr>
      <xdr:blipFill>
        <a:blip cstate="print" r:embed="rId20"/>
        <a:stretch>
          <a:fillRect/>
        </a:stretch>
      </xdr:blipFill>
      <xdr:spPr>
        <a:xfrm>
          <a:ext cx="171450" cy="171450"/>
        </a:xfrm>
        <a:prstGeom prst="rect">
          <a:avLst/>
        </a:prstGeom>
        <a:noFill/>
      </xdr:spPr>
    </xdr:pic>
    <xdr:clientData fLocksWithSheet="0"/>
  </xdr:twoCellAnchor>
  <xdr:twoCellAnchor>
    <xdr:from>
      <xdr:col>11</xdr:col>
      <xdr:colOff>9525</xdr:colOff>
      <xdr:row>1</xdr:row>
      <xdr:rowOff>19050</xdr:rowOff>
    </xdr:from>
    <xdr:to>
      <xdr:col>12</xdr:col>
      <xdr:colOff>0</xdr:colOff>
      <xdr:row>1</xdr:row>
      <xdr:rowOff>219075</xdr:rowOff>
    </xdr:to>
    <xdr:pic>
      <xdr:nvPicPr>
        <xdr:cNvPr id="0" name="image09.png"/>
        <xdr:cNvPicPr preferRelativeResize="0"/>
      </xdr:nvPicPr>
      <xdr:blipFill>
        <a:blip cstate="print" r:embed="rId21"/>
        <a:stretch>
          <a:fillRect/>
        </a:stretch>
      </xdr:blipFill>
      <xdr:spPr>
        <a:xfrm>
          <a:ext cx="200025" cy="200025"/>
        </a:xfrm>
        <a:prstGeom prst="rect">
          <a:avLst/>
        </a:prstGeom>
        <a:noFill/>
      </xdr:spPr>
    </xdr:pic>
    <xdr:clientData fLocksWithSheet="0"/>
  </xdr:twoCellAnchor>
  <xdr:twoCellAnchor>
    <xdr:from>
      <xdr:col>13</xdr:col>
      <xdr:colOff>19050</xdr:colOff>
      <xdr:row>1</xdr:row>
      <xdr:rowOff>47625</xdr:rowOff>
    </xdr:from>
    <xdr:to>
      <xdr:col>13</xdr:col>
      <xdr:colOff>190500</xdr:colOff>
      <xdr:row>1</xdr:row>
      <xdr:rowOff>219075</xdr:rowOff>
    </xdr:to>
    <xdr:pic>
      <xdr:nvPicPr>
        <xdr:cNvPr id="0" name="image10.png"/>
        <xdr:cNvPicPr preferRelativeResize="0"/>
      </xdr:nvPicPr>
      <xdr:blipFill>
        <a:blip cstate="print" r:embed="rId22"/>
        <a:stretch>
          <a:fillRect/>
        </a:stretch>
      </xdr:blipFill>
      <xdr:spPr>
        <a:xfrm>
          <a:ext cx="171450" cy="171450"/>
        </a:xfrm>
        <a:prstGeom prst="rect">
          <a:avLst/>
        </a:prstGeom>
        <a:noFill/>
      </xdr:spPr>
    </xdr:pic>
    <xdr:clientData fLocksWithSheet="0"/>
  </xdr:twoCellAnchor>
  <xdr:twoCellAnchor>
    <xdr:from>
      <xdr:col>1</xdr:col>
      <xdr:colOff>38100</xdr:colOff>
      <xdr:row>2</xdr:row>
      <xdr:rowOff>19050</xdr:rowOff>
    </xdr:from>
    <xdr:to>
      <xdr:col>2</xdr:col>
      <xdr:colOff>19050</xdr:colOff>
      <xdr:row>2</xdr:row>
      <xdr:rowOff>371475</xdr:rowOff>
    </xdr:to>
    <xdr:pic>
      <xdr:nvPicPr>
        <xdr:cNvPr id="0" name="image11.png"/>
        <xdr:cNvPicPr preferRelativeResize="0"/>
      </xdr:nvPicPr>
      <xdr:blipFill>
        <a:blip cstate="print" r:embed="rId23"/>
        <a:stretch>
          <a:fillRect/>
        </a:stretch>
      </xdr:blipFill>
      <xdr:spPr>
        <a:xfrm>
          <a:ext cx="352425" cy="352425"/>
        </a:xfrm>
        <a:prstGeom prst="rect">
          <a:avLst/>
        </a:prstGeom>
        <a:noFill/>
      </xdr:spPr>
    </xdr:pic>
    <xdr:clientData fLocksWithSheet="0"/>
  </xdr:twoCellAnchor>
  <xdr:twoCellAnchor>
    <xdr:from>
      <xdr:col>7</xdr:col>
      <xdr:colOff>19050</xdr:colOff>
      <xdr:row>2</xdr:row>
      <xdr:rowOff>19050</xdr:rowOff>
    </xdr:from>
    <xdr:to>
      <xdr:col>8</xdr:col>
      <xdr:colOff>0</xdr:colOff>
      <xdr:row>2</xdr:row>
      <xdr:rowOff>371475</xdr:rowOff>
    </xdr:to>
    <xdr:pic>
      <xdr:nvPicPr>
        <xdr:cNvPr id="0" name="image12.png"/>
        <xdr:cNvPicPr preferRelativeResize="0"/>
      </xdr:nvPicPr>
      <xdr:blipFill>
        <a:blip cstate="print" r:embed="rId24"/>
        <a:stretch>
          <a:fillRect/>
        </a:stretch>
      </xdr:blipFill>
      <xdr:spPr>
        <a:xfrm>
          <a:ext cx="352425" cy="352425"/>
        </a:xfrm>
        <a:prstGeom prst="rect">
          <a:avLst/>
        </a:prstGeom>
        <a:noFill/>
      </xdr:spPr>
    </xdr:pic>
    <xdr:clientData fLocksWithSheet="0"/>
  </xdr:twoCellAnchor>
  <xdr:twoCellAnchor>
    <xdr:from>
      <xdr:col>17</xdr:col>
      <xdr:colOff>38100</xdr:colOff>
      <xdr:row>11</xdr:row>
      <xdr:rowOff>95250</xdr:rowOff>
    </xdr:from>
    <xdr:to>
      <xdr:col>17</xdr:col>
      <xdr:colOff>209550</xdr:colOff>
      <xdr:row>12</xdr:row>
      <xdr:rowOff>95250</xdr:rowOff>
    </xdr:to>
    <xdr:pic>
      <xdr:nvPicPr>
        <xdr:cNvPr id="0" name="image13.png"/>
        <xdr:cNvPicPr preferRelativeResize="0"/>
      </xdr:nvPicPr>
      <xdr:blipFill>
        <a:blip cstate="print" r:embed="rId25"/>
        <a:stretch>
          <a:fillRect/>
        </a:stretch>
      </xdr:blipFill>
      <xdr:spPr>
        <a:xfrm>
          <a:ext cx="171450" cy="190500"/>
        </a:xfrm>
        <a:prstGeom prst="rect">
          <a:avLst/>
        </a:prstGeom>
        <a:noFill/>
      </xdr:spPr>
    </xdr:pic>
    <xdr:clientData fLocksWithSheet="0"/>
  </xdr:twoCellAnchor>
  <xdr:twoCellAnchor>
    <xdr:from>
      <xdr:col>17</xdr:col>
      <xdr:colOff>19050</xdr:colOff>
      <xdr:row>9</xdr:row>
      <xdr:rowOff>114300</xdr:rowOff>
    </xdr:from>
    <xdr:to>
      <xdr:col>17</xdr:col>
      <xdr:colOff>190500</xdr:colOff>
      <xdr:row>10</xdr:row>
      <xdr:rowOff>114300</xdr:rowOff>
    </xdr:to>
    <xdr:pic>
      <xdr:nvPicPr>
        <xdr:cNvPr id="0" name="image14.png"/>
        <xdr:cNvPicPr preferRelativeResize="0"/>
      </xdr:nvPicPr>
      <xdr:blipFill>
        <a:blip cstate="print" r:embed="rId26"/>
        <a:stretch>
          <a:fillRect/>
        </a:stretch>
      </xdr:blipFill>
      <xdr:spPr>
        <a:xfrm>
          <a:ext cx="171450" cy="190500"/>
        </a:xfrm>
        <a:prstGeom prst="rect">
          <a:avLst/>
        </a:prstGeom>
        <a:noFill/>
      </xdr:spPr>
    </xdr:pic>
    <xdr:clientData fLocksWithSheet="0"/>
  </xdr:twoCellAnchor>
  <xdr:twoCellAnchor>
    <xdr:from>
      <xdr:col>17</xdr:col>
      <xdr:colOff>19050</xdr:colOff>
      <xdr:row>13</xdr:row>
      <xdr:rowOff>85725</xdr:rowOff>
    </xdr:from>
    <xdr:to>
      <xdr:col>17</xdr:col>
      <xdr:colOff>209550</xdr:colOff>
      <xdr:row>14</xdr:row>
      <xdr:rowOff>85725</xdr:rowOff>
    </xdr:to>
    <xdr:pic>
      <xdr:nvPicPr>
        <xdr:cNvPr id="0" name="image15.png"/>
        <xdr:cNvPicPr preferRelativeResize="0"/>
      </xdr:nvPicPr>
      <xdr:blipFill>
        <a:blip cstate="print" r:embed="rId27"/>
        <a:stretch>
          <a:fillRect/>
        </a:stretch>
      </xdr:blipFill>
      <xdr:spPr>
        <a:xfrm>
          <a:ext cx="190500" cy="190500"/>
        </a:xfrm>
        <a:prstGeom prst="rect">
          <a:avLst/>
        </a:prstGeom>
        <a:noFill/>
      </xdr:spPr>
    </xdr:pic>
    <xdr:clientData fLocksWithSheet="0"/>
  </xdr:twoCellAnchor>
  <xdr:twoCellAnchor>
    <xdr:from>
      <xdr:col>1</xdr:col>
      <xdr:colOff>9525</xdr:colOff>
      <xdr:row>4</xdr:row>
      <xdr:rowOff>9525</xdr:rowOff>
    </xdr:from>
    <xdr:to>
      <xdr:col>9</xdr:col>
      <xdr:colOff>19050</xdr:colOff>
      <xdr:row>14</xdr:row>
      <xdr:rowOff>171450</xdr:rowOff>
    </xdr:to>
    <xdr:pic>
      <xdr:nvPicPr>
        <xdr:cNvPr id="0" name="image16.jpg"/>
        <xdr:cNvPicPr preferRelativeResize="0"/>
      </xdr:nvPicPr>
      <xdr:blipFill>
        <a:blip cstate="print" r:embed="rId28"/>
        <a:stretch>
          <a:fillRect/>
        </a:stretch>
      </xdr:blipFill>
      <xdr:spPr>
        <a:xfrm>
          <a:ext cx="2447925" cy="2066925"/>
        </a:xfrm>
        <a:prstGeom prst="rect">
          <a:avLst/>
        </a:prstGeom>
        <a:noFill/>
      </xdr:spPr>
    </xdr:pic>
    <xdr:clientData fLocksWithSheet="0"/>
  </xdr:twoCellAnchor>
</xdr:wsDr>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heme/theme1.xml><?xml version="1.0" encoding="utf-8"?>
<a:theme xmlns:a="http://schemas.openxmlformats.org/drawingml/2006/main" xmlns:r="http://schemas.openxmlformats.org/officeDocument/2006/relationships" name="Office 테마">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worksheet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14"/>
    <col customWidth="1" min="2" max="2" width="4.43"/>
    <col customWidth="1" min="3" max="4" width="4.0"/>
    <col customWidth="1" min="5" max="5" width="5.86"/>
    <col customWidth="1" min="6" max="6" width="4.0"/>
    <col customWidth="1" min="7" max="8" width="4.86"/>
    <col customWidth="1" min="9" max="9" width="0.71"/>
    <col customWidth="1" min="10" max="10" width="6.43"/>
    <col customWidth="1" min="11" max="11" width="5.57"/>
    <col customWidth="1" min="12" max="12" width="5.0"/>
    <col customWidth="1" min="13" max="13" width="9.29"/>
    <col customWidth="1" min="14" max="18" width="5.71"/>
    <col customWidth="1" min="19" max="19" width="0.71"/>
    <col customWidth="1" min="20" max="21" width="4.86"/>
    <col customWidth="1" min="22" max="22" width="3.57"/>
    <col customWidth="1" min="23" max="23" width="7.86"/>
    <col customWidth="1" min="24" max="24" width="9.29"/>
    <col customWidth="1" min="25" max="25" width="8.57"/>
    <col customWidth="1" min="26" max="26" width="5.14"/>
    <col customWidth="1" min="27" max="27" width="6.14"/>
    <col customWidth="1" min="28" max="28" width="5.57"/>
    <col customWidth="1" min="29" max="29" width="6.43"/>
    <col customWidth="1" min="30" max="30" width="5.29"/>
    <col customWidth="1" min="31" max="31" width="4.43"/>
    <col customWidth="1" min="32" max="41" width="3.57"/>
  </cols>
  <sheetData>
    <row r="1" ht="19.5" customHeight="1">
      <c r="A1" s="1" t="s">
        <v>0</v>
      </c>
      <c r="B1" s="2"/>
      <c r="C1" s="3" t="s">
        <v>1</v>
      </c>
      <c r="D1" s="4"/>
      <c r="E1" s="4"/>
      <c r="F1" s="4"/>
      <c r="G1" s="4"/>
      <c r="H1" s="5"/>
      <c r="I1" s="1" t="s">
        <v>2</v>
      </c>
      <c r="J1" s="6"/>
      <c r="K1" s="2"/>
      <c r="L1" s="7"/>
      <c r="M1" s="8" t="s">
        <v>3</v>
      </c>
      <c r="N1" s="4"/>
      <c r="O1" s="4"/>
      <c r="P1" s="5"/>
      <c r="Q1" s="9" t="s">
        <v>4</v>
      </c>
      <c r="R1" s="2"/>
      <c r="S1" s="10"/>
      <c r="T1" s="11">
        <v>110.0</v>
      </c>
      <c r="U1" s="12"/>
      <c r="V1" s="13"/>
      <c r="W1" s="14" t="s">
        <v>5</v>
      </c>
      <c r="X1" s="15"/>
      <c r="Y1" s="15"/>
      <c r="Z1" s="15"/>
      <c r="AA1" s="15"/>
      <c r="AB1" s="15"/>
      <c r="AC1" s="15"/>
      <c r="AD1" s="15"/>
      <c r="AE1" s="15"/>
      <c r="AF1" s="16"/>
      <c r="AG1" s="17"/>
      <c r="AH1" s="17"/>
      <c r="AI1" s="17"/>
      <c r="AJ1" s="17"/>
      <c r="AK1" s="17"/>
      <c r="AL1" s="17"/>
      <c r="AM1" s="17"/>
      <c r="AN1" s="17"/>
      <c r="AO1" s="17"/>
    </row>
    <row r="2" ht="19.5" customHeight="1">
      <c r="A2" s="7" t="s">
        <v>6</v>
      </c>
      <c r="B2" s="8">
        <v>90.0</v>
      </c>
      <c r="C2" s="4"/>
      <c r="D2" s="5"/>
      <c r="E2" s="18" t="s">
        <v>7</v>
      </c>
      <c r="F2" s="19">
        <v>50.0</v>
      </c>
      <c r="G2" s="20"/>
      <c r="H2" s="7" t="s">
        <v>8</v>
      </c>
      <c r="I2" s="21"/>
      <c r="J2" s="8">
        <v>0.0</v>
      </c>
      <c r="K2" s="5"/>
      <c r="L2" s="17"/>
      <c r="M2" s="7" t="s">
        <v>9</v>
      </c>
      <c r="N2" s="19">
        <v>8.0</v>
      </c>
      <c r="O2" s="20"/>
      <c r="P2" s="9" t="s">
        <v>10</v>
      </c>
      <c r="Q2" s="6"/>
      <c r="R2" s="2"/>
      <c r="S2" s="10"/>
      <c r="T2" s="22" t="str">
        <f>(T1-F60-M60+P60-T60)</f>
        <v>0</v>
      </c>
      <c r="U2" s="20"/>
      <c r="V2" s="17"/>
      <c r="W2" s="23" t="s">
        <v>11</v>
      </c>
      <c r="X2" s="24"/>
      <c r="Y2" s="25" t="s">
        <v>12</v>
      </c>
      <c r="Z2" s="26" t="s">
        <v>13</v>
      </c>
      <c r="AA2" s="2"/>
      <c r="AB2" s="27" t="s">
        <v>14</v>
      </c>
      <c r="AC2" s="24"/>
      <c r="AD2" s="25" t="s">
        <v>15</v>
      </c>
      <c r="AE2" s="28" t="s">
        <v>16</v>
      </c>
      <c r="AF2" s="29" t="s">
        <v>17</v>
      </c>
      <c r="AG2" s="17"/>
      <c r="AH2" s="17"/>
      <c r="AI2" s="17"/>
      <c r="AJ2" s="17"/>
      <c r="AK2" s="17"/>
      <c r="AL2" s="17"/>
      <c r="AM2" s="17"/>
      <c r="AN2" s="17"/>
      <c r="AO2" s="17"/>
    </row>
    <row r="3" ht="19.5" customHeight="1">
      <c r="A3" s="30" t="s">
        <v>18</v>
      </c>
      <c r="B3" s="31"/>
      <c r="C3" s="4"/>
      <c r="D3" s="4"/>
      <c r="E3" s="4"/>
      <c r="F3" s="4"/>
      <c r="G3" s="4"/>
      <c r="H3" s="4"/>
      <c r="I3" s="4"/>
      <c r="J3" s="4"/>
      <c r="K3" s="4"/>
      <c r="L3" s="4"/>
      <c r="M3" s="4"/>
      <c r="N3" s="4"/>
      <c r="O3" s="4"/>
      <c r="P3" s="4"/>
      <c r="Q3" s="4"/>
      <c r="R3" s="4"/>
      <c r="S3" s="4"/>
      <c r="T3" s="4"/>
      <c r="U3" s="5"/>
      <c r="V3" s="17"/>
      <c r="W3" s="32" t="str">
        <f>IF(A75=0," ",A75)</f>
        <v> </v>
      </c>
      <c r="X3" s="33"/>
      <c r="Y3" s="34" t="str">
        <f>IF(A75=0," ",J75)</f>
        <v> </v>
      </c>
      <c r="Z3" s="35" t="str">
        <f>IF(W3=" "," ",IF($Y3="휘두르기",VLOOKUP($G$18,'참조 테이블'!$C$2:$P$101,13,FALSE),VLOOKUP($E$18,'참조 테이블'!$B$2:$P$101,12,FALSE)))</f>
        <v> </v>
      </c>
      <c r="AA3" s="36" t="str">
        <f>IF(W3=" "," ",IF($Y3="휘두르기",VLOOKUP($G$18,'참조 테이블'!$C$2:$P$101,14,FALSE)+K75,VLOOKUP($E$18,'참조 테이블'!$B$2:$P$101,13,FALSE)+K75))</f>
        <v> </v>
      </c>
      <c r="AB3" s="37" t="str">
        <f>IF(A75=0," ",L75)</f>
        <v> </v>
      </c>
      <c r="AC3" s="33"/>
      <c r="AD3" s="38" t="str">
        <f>IF(A75=0," ",MID(G75,2,10)*($A$6+$C$15))</f>
        <v> </v>
      </c>
      <c r="AE3" s="39" t="str">
        <f>IF(A75=0," ",MID(H75,2,10)*($A$6+$C$15))</f>
        <v> </v>
      </c>
      <c r="AF3" s="40" t="str">
        <f>IF(W3=" "," ",VLOOKUP(E75,$M$31:$R$58,6,FALSE))</f>
        <v> </v>
      </c>
      <c r="AG3" s="17"/>
      <c r="AH3" s="17"/>
      <c r="AI3" s="17"/>
      <c r="AJ3" s="17"/>
      <c r="AK3" s="17"/>
      <c r="AL3" s="17"/>
      <c r="AM3" s="17"/>
      <c r="AN3" s="17"/>
      <c r="AO3" s="17"/>
    </row>
    <row r="4" ht="6.75" customHeight="1">
      <c r="A4" s="10"/>
      <c r="B4" s="41"/>
      <c r="C4" s="41"/>
      <c r="D4" s="41"/>
      <c r="E4" s="41"/>
      <c r="F4" s="41"/>
      <c r="G4" s="41"/>
      <c r="H4" s="41"/>
      <c r="I4" s="41"/>
      <c r="J4" s="41"/>
      <c r="K4" s="41"/>
      <c r="L4" s="41"/>
      <c r="M4" s="41"/>
      <c r="N4" s="41"/>
      <c r="O4" s="41"/>
      <c r="P4" s="41"/>
      <c r="Q4" s="41"/>
      <c r="R4" s="41"/>
      <c r="S4" s="41"/>
      <c r="T4" s="41"/>
      <c r="U4" s="41"/>
      <c r="V4" s="17"/>
      <c r="W4" s="17"/>
      <c r="X4" s="17"/>
      <c r="Y4" s="17"/>
      <c r="Z4" s="17"/>
      <c r="AA4" s="17"/>
      <c r="AB4" s="17"/>
      <c r="AC4" s="17"/>
      <c r="AD4" s="17"/>
      <c r="AE4" s="17"/>
      <c r="AF4" s="17"/>
      <c r="AG4" s="17"/>
      <c r="AH4" s="17"/>
      <c r="AI4" s="17"/>
      <c r="AJ4" s="17"/>
      <c r="AK4" s="17"/>
      <c r="AL4" s="17"/>
      <c r="AM4" s="17"/>
      <c r="AN4" s="17"/>
      <c r="AO4" s="17"/>
    </row>
    <row r="5" ht="19.5" customHeight="1">
      <c r="A5" s="42" t="s">
        <v>19</v>
      </c>
      <c r="B5" s="43"/>
      <c r="C5" s="42" t="s">
        <v>20</v>
      </c>
      <c r="D5" s="43"/>
      <c r="E5" s="42" t="s">
        <v>21</v>
      </c>
      <c r="F5" s="43"/>
      <c r="G5" s="42" t="s">
        <v>22</v>
      </c>
      <c r="H5" s="43"/>
      <c r="I5" s="17"/>
      <c r="J5" s="44" t="s">
        <v>23</v>
      </c>
      <c r="K5" s="17"/>
      <c r="L5" s="17"/>
      <c r="M5" s="17"/>
      <c r="N5" s="17"/>
      <c r="O5" s="17"/>
      <c r="P5" s="17"/>
      <c r="Q5" s="17"/>
      <c r="R5" s="45" t="s">
        <v>24</v>
      </c>
      <c r="S5" s="17"/>
      <c r="T5" s="17"/>
      <c r="U5" s="17"/>
      <c r="V5" s="17"/>
      <c r="W5" s="44" t="s">
        <v>25</v>
      </c>
      <c r="X5" s="17"/>
      <c r="Y5" s="17"/>
      <c r="Z5" s="17"/>
      <c r="AA5" s="17"/>
      <c r="AB5" s="17"/>
      <c r="AC5" s="17"/>
      <c r="AD5" s="17"/>
      <c r="AE5" s="17"/>
      <c r="AF5" s="17"/>
      <c r="AG5" s="17"/>
      <c r="AH5" s="17"/>
      <c r="AI5" s="17"/>
      <c r="AJ5" s="17"/>
      <c r="AK5" s="17"/>
      <c r="AL5" s="17"/>
      <c r="AM5" s="17"/>
      <c r="AN5" s="17"/>
      <c r="AO5" s="17"/>
    </row>
    <row r="6" ht="19.5" customHeight="1">
      <c r="A6" s="46">
        <v>11.0</v>
      </c>
      <c r="B6" s="47"/>
      <c r="C6" s="46">
        <v>13.0</v>
      </c>
      <c r="D6" s="47"/>
      <c r="E6" s="46">
        <v>7.0</v>
      </c>
      <c r="F6" s="47"/>
      <c r="G6" s="46">
        <v>11.0</v>
      </c>
      <c r="H6" s="47"/>
      <c r="I6" s="48"/>
      <c r="J6" s="49" t="s">
        <v>26</v>
      </c>
      <c r="K6" s="15"/>
      <c r="L6" s="15"/>
      <c r="M6" s="15"/>
      <c r="N6" s="15"/>
      <c r="O6" s="15"/>
      <c r="P6" s="15"/>
      <c r="Q6" s="15"/>
      <c r="R6" s="50"/>
      <c r="S6" s="51"/>
      <c r="T6" s="52" t="s">
        <v>27</v>
      </c>
      <c r="U6" s="16"/>
      <c r="V6" s="17"/>
      <c r="W6" s="14" t="s">
        <v>28</v>
      </c>
      <c r="X6" s="15"/>
      <c r="Y6" s="15"/>
      <c r="Z6" s="15"/>
      <c r="AA6" s="15"/>
      <c r="AB6" s="15"/>
      <c r="AC6" s="15"/>
      <c r="AD6" s="15"/>
      <c r="AE6" s="16"/>
      <c r="AF6" s="53"/>
      <c r="AG6" s="53"/>
      <c r="AH6" s="44"/>
      <c r="AI6" s="53"/>
      <c r="AJ6" s="53"/>
      <c r="AK6" s="53"/>
      <c r="AL6" s="53"/>
      <c r="AM6" s="53"/>
      <c r="AN6" s="53"/>
      <c r="AO6" s="17"/>
    </row>
    <row r="7" ht="19.5" customHeight="1">
      <c r="A7" s="54"/>
      <c r="B7" s="55"/>
      <c r="C7" s="54"/>
      <c r="D7" s="55"/>
      <c r="E7" s="54"/>
      <c r="F7" s="55"/>
      <c r="G7" s="54"/>
      <c r="H7" s="55"/>
      <c r="I7" s="56"/>
      <c r="J7" s="57" t="s">
        <v>29</v>
      </c>
      <c r="K7" s="58"/>
      <c r="L7" s="58"/>
      <c r="M7" s="58"/>
      <c r="N7" s="58"/>
      <c r="O7" s="58"/>
      <c r="P7" s="58"/>
      <c r="Q7" s="58"/>
      <c r="R7" s="24"/>
      <c r="S7" s="17"/>
      <c r="T7" s="59">
        <v>0.0</v>
      </c>
      <c r="U7" s="60"/>
      <c r="V7" s="17"/>
      <c r="W7" s="23" t="s">
        <v>11</v>
      </c>
      <c r="X7" s="24"/>
      <c r="Y7" s="25" t="s">
        <v>12</v>
      </c>
      <c r="Z7" s="26" t="s">
        <v>13</v>
      </c>
      <c r="AA7" s="2"/>
      <c r="AB7" s="27" t="s">
        <v>14</v>
      </c>
      <c r="AC7" s="24"/>
      <c r="AD7" s="25" t="s">
        <v>15</v>
      </c>
      <c r="AE7" s="61" t="s">
        <v>17</v>
      </c>
      <c r="AF7" s="53"/>
      <c r="AG7" s="53"/>
      <c r="AH7" s="53"/>
      <c r="AI7" s="53"/>
      <c r="AJ7" s="53"/>
      <c r="AK7" s="53"/>
      <c r="AL7" s="53"/>
      <c r="AM7" s="53"/>
      <c r="AN7" s="53"/>
      <c r="AO7" s="17"/>
    </row>
    <row r="8" ht="19.5" customHeight="1">
      <c r="A8" s="62" t="str">
        <f>(A6-10)*10</f>
        <v>10</v>
      </c>
      <c r="B8" s="50"/>
      <c r="C8" s="62" t="str">
        <f>(C6-10)*20</f>
        <v>60</v>
      </c>
      <c r="D8" s="50"/>
      <c r="E8" s="62" t="str">
        <f>(E6-10)*20</f>
        <v>-60</v>
      </c>
      <c r="F8" s="50"/>
      <c r="G8" s="62" t="str">
        <f>(G6-10)*10</f>
        <v>10</v>
      </c>
      <c r="H8" s="50"/>
      <c r="I8" s="56"/>
      <c r="J8" s="63"/>
      <c r="K8" s="64"/>
      <c r="L8" s="64"/>
      <c r="M8" s="64"/>
      <c r="N8" s="64"/>
      <c r="O8" s="64"/>
      <c r="P8" s="64"/>
      <c r="Q8" s="64"/>
      <c r="R8" s="65"/>
      <c r="S8" s="17"/>
      <c r="T8" s="66"/>
      <c r="U8" s="67"/>
      <c r="V8" s="17"/>
      <c r="W8" s="68" t="str">
        <f t="shared" ref="W8:W12" si="1">IF(A64=0," ",A64)</f>
        <v>뭉툭한 발톱</v>
      </c>
      <c r="X8" s="65"/>
      <c r="Y8" s="69" t="str">
        <f t="shared" ref="Y8:Y12" si="2">IF(A64=0," ",J64)</f>
        <v>찌르기</v>
      </c>
      <c r="Z8" s="70" t="str">
        <f>IF(W8=" "," ",IF($Y8="휘두르기",VLOOKUP($G$18,'참조 테이블'!$C$2:$P$101,13,FALSE),VLOOKUP($E$18,'참조 테이블'!$B$2:$P$101,12,FALSE)))</f>
        <v>1d</v>
      </c>
      <c r="AA8" s="71" t="str">
        <f>IF(W8=" "," ",IF($Y8="휘두르기",VLOOKUP($G$18,'참조 테이블'!$C$2:$P$101,14,FALSE)+K64,VLOOKUP($E$18,'참조 테이블'!$B$2:$P$101,13,FALSE)+K64))</f>
        <v>-1</v>
      </c>
      <c r="AB8" s="72" t="str">
        <f t="shared" ref="AB8:AB12" si="3">IF(A64=0," ",L64)</f>
        <v>때리기</v>
      </c>
      <c r="AC8" s="65"/>
      <c r="AD8" s="73" t="str">
        <f t="shared" ref="AD8:AD12" si="4">IF(A64=0," ",M64)</f>
        <v>C</v>
      </c>
      <c r="AE8" s="74" t="str">
        <f t="shared" ref="AE8:AE12" si="5">IF(W8=" "," ",VLOOKUP(H64,$M$31:$R$58,6,FALSE))</f>
        <v>17</v>
      </c>
      <c r="AF8" s="53"/>
      <c r="AG8" s="53"/>
      <c r="AH8" s="53"/>
      <c r="AI8" s="53"/>
      <c r="AJ8" s="53"/>
      <c r="AK8" s="53"/>
      <c r="AL8" s="53"/>
      <c r="AM8" s="53"/>
      <c r="AN8" s="53"/>
      <c r="AO8" s="17"/>
    </row>
    <row r="9" ht="19.5" customHeight="1">
      <c r="A9" s="42" t="s">
        <v>30</v>
      </c>
      <c r="B9" s="43"/>
      <c r="C9" s="75" t="s">
        <v>31</v>
      </c>
      <c r="D9" s="43"/>
      <c r="E9" s="75" t="s">
        <v>32</v>
      </c>
      <c r="F9" s="43"/>
      <c r="G9" s="42" t="s">
        <v>33</v>
      </c>
      <c r="H9" s="43"/>
      <c r="I9" s="56"/>
      <c r="J9" s="63"/>
      <c r="K9" s="64"/>
      <c r="L9" s="64"/>
      <c r="M9" s="64"/>
      <c r="N9" s="64"/>
      <c r="O9" s="64"/>
      <c r="P9" s="64"/>
      <c r="Q9" s="64"/>
      <c r="R9" s="65"/>
      <c r="S9" s="17"/>
      <c r="T9" s="66"/>
      <c r="U9" s="67"/>
      <c r="V9" s="17"/>
      <c r="W9" s="68" t="str">
        <f t="shared" si="1"/>
        <v>날카로운 이빨</v>
      </c>
      <c r="X9" s="65"/>
      <c r="Y9" s="69" t="str">
        <f t="shared" si="2"/>
        <v>찌르기</v>
      </c>
      <c r="Z9" s="70" t="str">
        <f>IF(W9=" "," ",IF($Y9="휘두르기",VLOOKUP($G$18,'참조 테이블'!$C$2:$P$101,13,FALSE),VLOOKUP($E$18,'참조 테이블'!$B$2:$P$101,12,FALSE)))</f>
        <v>1d</v>
      </c>
      <c r="AA9" s="71" t="str">
        <f>IF(W9=" "," ",IF($Y9="휘두르기",VLOOKUP($G$18,'참조 테이블'!$C$2:$P$101,14,FALSE)+K65,VLOOKUP($E$18,'참조 테이블'!$B$2:$P$101,13,FALSE)+K65))</f>
        <v>-1</v>
      </c>
      <c r="AB9" s="72" t="str">
        <f t="shared" si="3"/>
        <v>베기</v>
      </c>
      <c r="AC9" s="65"/>
      <c r="AD9" s="73" t="str">
        <f t="shared" si="4"/>
        <v>C</v>
      </c>
      <c r="AE9" s="74" t="str">
        <f t="shared" si="5"/>
        <v>17</v>
      </c>
      <c r="AF9" s="53"/>
      <c r="AG9" s="53"/>
      <c r="AH9" s="53"/>
      <c r="AI9" s="53"/>
      <c r="AJ9" s="53"/>
      <c r="AK9" s="53"/>
      <c r="AL9" s="53"/>
      <c r="AM9" s="53"/>
      <c r="AN9" s="53"/>
      <c r="AO9" s="17"/>
    </row>
    <row r="10" ht="19.5" customHeight="1">
      <c r="A10" s="46" t="str">
        <f>(A6)+3</f>
        <v>14</v>
      </c>
      <c r="B10" s="47"/>
      <c r="C10" s="46" t="str">
        <f>(E6)+3</f>
        <v>10</v>
      </c>
      <c r="D10" s="47"/>
      <c r="E10" s="46" t="str">
        <f>(E6)+8</f>
        <v>15</v>
      </c>
      <c r="F10" s="47"/>
      <c r="G10" s="46" t="str">
        <f>G6</f>
        <v>11</v>
      </c>
      <c r="H10" s="47"/>
      <c r="I10" s="56"/>
      <c r="J10" s="63"/>
      <c r="K10" s="64"/>
      <c r="L10" s="64"/>
      <c r="M10" s="64"/>
      <c r="N10" s="64"/>
      <c r="O10" s="64"/>
      <c r="P10" s="64"/>
      <c r="Q10" s="64"/>
      <c r="R10" s="65"/>
      <c r="S10" s="17"/>
      <c r="T10" s="66"/>
      <c r="U10" s="67"/>
      <c r="V10" s="17"/>
      <c r="W10" s="68" t="str">
        <f t="shared" si="1"/>
        <v> </v>
      </c>
      <c r="X10" s="65"/>
      <c r="Y10" s="69" t="str">
        <f t="shared" si="2"/>
        <v> </v>
      </c>
      <c r="Z10" s="70" t="str">
        <f>IF(W10=" "," ",IF($Y10="휘두르기",VLOOKUP($G$18,'참조 테이블'!$C$2:$P$101,13,FALSE),VLOOKUP($E$18,'참조 테이블'!$B$2:$P$101,12,FALSE)))</f>
        <v> </v>
      </c>
      <c r="AA10" s="71" t="str">
        <f>IF(W10=" "," ",IF($Y10="휘두르기",VLOOKUP($G$18,'참조 테이블'!$C$2:$P$101,14,FALSE)+K66,VLOOKUP($E$18,'참조 테이블'!$B$2:$P$101,13,FALSE)+K66))</f>
        <v> </v>
      </c>
      <c r="AB10" s="72" t="str">
        <f t="shared" si="3"/>
        <v> </v>
      </c>
      <c r="AC10" s="65"/>
      <c r="AD10" s="73" t="str">
        <f t="shared" si="4"/>
        <v> </v>
      </c>
      <c r="AE10" s="74" t="str">
        <f t="shared" si="5"/>
        <v> </v>
      </c>
      <c r="AF10" s="53"/>
      <c r="AG10" s="53"/>
      <c r="AH10" s="53"/>
      <c r="AI10" s="53"/>
      <c r="AJ10" s="53"/>
      <c r="AK10" s="53"/>
      <c r="AL10" s="53"/>
      <c r="AM10" s="53"/>
      <c r="AN10" s="53"/>
      <c r="AO10" s="17"/>
    </row>
    <row r="11" ht="19.5" customHeight="1">
      <c r="A11" s="54"/>
      <c r="B11" s="55"/>
      <c r="C11" s="54"/>
      <c r="D11" s="55"/>
      <c r="E11" s="54"/>
      <c r="F11" s="55"/>
      <c r="G11" s="54"/>
      <c r="H11" s="55"/>
      <c r="I11" s="56"/>
      <c r="J11" s="63"/>
      <c r="K11" s="64"/>
      <c r="L11" s="64"/>
      <c r="M11" s="64"/>
      <c r="N11" s="64"/>
      <c r="O11" s="64"/>
      <c r="P11" s="64"/>
      <c r="Q11" s="64"/>
      <c r="R11" s="65"/>
      <c r="S11" s="17"/>
      <c r="T11" s="66"/>
      <c r="U11" s="67"/>
      <c r="V11" s="17"/>
      <c r="W11" s="68" t="str">
        <f t="shared" si="1"/>
        <v> </v>
      </c>
      <c r="X11" s="65"/>
      <c r="Y11" s="69" t="str">
        <f t="shared" si="2"/>
        <v> </v>
      </c>
      <c r="Z11" s="70" t="str">
        <f>IF(W11=" "," ",IF($Y11="휘두르기",VLOOKUP($G$18,'참조 테이블'!$C$2:$P$101,13,FALSE),VLOOKUP($E$18,'참조 테이블'!$B$2:$P$101,12,FALSE)))</f>
        <v> </v>
      </c>
      <c r="AA11" s="71" t="str">
        <f>IF(W11=" "," ",IF($Y11="휘두르기",VLOOKUP($G$18,'참조 테이블'!$C$2:$P$101,14,FALSE)+K67,VLOOKUP($E$18,'참조 테이블'!$B$2:$P$101,13,FALSE)+K67))</f>
        <v> </v>
      </c>
      <c r="AB11" s="72" t="str">
        <f t="shared" si="3"/>
        <v> </v>
      </c>
      <c r="AC11" s="65"/>
      <c r="AD11" s="73" t="str">
        <f t="shared" si="4"/>
        <v> </v>
      </c>
      <c r="AE11" s="74" t="str">
        <f t="shared" si="5"/>
        <v> </v>
      </c>
      <c r="AF11" s="53"/>
      <c r="AG11" s="53"/>
      <c r="AH11" s="53"/>
      <c r="AI11" s="53"/>
      <c r="AJ11" s="53"/>
      <c r="AK11" s="53"/>
      <c r="AL11" s="53"/>
      <c r="AM11" s="53"/>
      <c r="AN11" s="53"/>
      <c r="AO11" s="17"/>
    </row>
    <row r="12" ht="19.5" customHeight="1">
      <c r="A12" s="76" t="str">
        <f>(A10-A6)*2</f>
        <v>6</v>
      </c>
      <c r="B12" s="2"/>
      <c r="C12" s="76" t="str">
        <f>(C10-E6)*5</f>
        <v>15</v>
      </c>
      <c r="D12" s="2"/>
      <c r="E12" s="76" t="str">
        <f>(E10-E6)*5</f>
        <v>40</v>
      </c>
      <c r="F12" s="2"/>
      <c r="G12" s="76" t="str">
        <f>(G10-G6)*3</f>
        <v>0</v>
      </c>
      <c r="H12" s="2"/>
      <c r="I12" s="56"/>
      <c r="J12" s="77"/>
      <c r="K12" s="78"/>
      <c r="L12" s="78"/>
      <c r="M12" s="78"/>
      <c r="N12" s="78"/>
      <c r="O12" s="78"/>
      <c r="P12" s="78"/>
      <c r="Q12" s="78"/>
      <c r="R12" s="43"/>
      <c r="S12" s="79"/>
      <c r="T12" s="80"/>
      <c r="U12" s="81"/>
      <c r="V12" s="17"/>
      <c r="W12" s="32" t="str">
        <f t="shared" si="1"/>
        <v> </v>
      </c>
      <c r="X12" s="33"/>
      <c r="Y12" s="34" t="str">
        <f t="shared" si="2"/>
        <v> </v>
      </c>
      <c r="Z12" s="35" t="str">
        <f>IF(W12=" "," ",IF($Y12="휘두르기",VLOOKUP($G$18,'참조 테이블'!$C$2:$P$101,13,FALSE),VLOOKUP($E$18,'참조 테이블'!$B$2:$P$101,12,FALSE)))</f>
        <v> </v>
      </c>
      <c r="AA12" s="36" t="str">
        <f>IF(W12=" "," ",IF($Y12="휘두르기",VLOOKUP($G$18,'참조 테이블'!$C$2:$P$101,14,FALSE)+K68,VLOOKUP($E$18,'참조 테이블'!$B$2:$P$101,13,FALSE)+K68))</f>
        <v> </v>
      </c>
      <c r="AB12" s="37" t="str">
        <f t="shared" si="3"/>
        <v> </v>
      </c>
      <c r="AC12" s="33"/>
      <c r="AD12" s="38" t="str">
        <f t="shared" si="4"/>
        <v> </v>
      </c>
      <c r="AE12" s="40" t="str">
        <f t="shared" si="5"/>
        <v> </v>
      </c>
      <c r="AF12" s="53"/>
      <c r="AG12" s="53"/>
      <c r="AH12" s="53"/>
      <c r="AI12" s="53"/>
      <c r="AJ12" s="53"/>
      <c r="AK12" s="53"/>
      <c r="AL12" s="53"/>
      <c r="AM12" s="53"/>
      <c r="AN12" s="53"/>
      <c r="AO12" s="17"/>
    </row>
    <row r="13" ht="6.75" customHeight="1">
      <c r="A13" s="53"/>
      <c r="B13" s="53"/>
      <c r="C13" s="53"/>
      <c r="D13" s="53"/>
      <c r="E13" s="53"/>
      <c r="F13" s="53"/>
      <c r="G13" s="53"/>
      <c r="H13" s="53"/>
      <c r="I13" s="56"/>
      <c r="J13" s="82"/>
      <c r="K13" s="83"/>
      <c r="L13" s="83"/>
      <c r="M13" s="83"/>
      <c r="N13" s="83"/>
      <c r="O13" s="83"/>
      <c r="P13" s="83"/>
      <c r="Q13" s="83"/>
      <c r="R13" s="83"/>
      <c r="S13" s="83"/>
      <c r="T13" s="83"/>
      <c r="U13" s="84"/>
      <c r="V13" s="17"/>
      <c r="W13" s="44" t="s">
        <v>34</v>
      </c>
      <c r="X13" s="17"/>
      <c r="Y13" s="17"/>
      <c r="Z13" s="17"/>
      <c r="AA13" s="17"/>
      <c r="AB13" s="17"/>
      <c r="AC13" s="17"/>
      <c r="AD13" s="17"/>
      <c r="AE13" s="17"/>
      <c r="AF13" s="17"/>
      <c r="AG13" s="17"/>
      <c r="AH13" s="17"/>
      <c r="AI13" s="17"/>
      <c r="AJ13" s="17"/>
      <c r="AK13" s="17"/>
      <c r="AL13" s="17"/>
      <c r="AM13" s="17"/>
      <c r="AN13" s="17"/>
      <c r="AO13" s="17"/>
    </row>
    <row r="14" ht="19.5" customHeight="1">
      <c r="A14" s="85" t="s">
        <v>35</v>
      </c>
      <c r="B14" s="16"/>
      <c r="C14" s="85" t="s">
        <v>36</v>
      </c>
      <c r="D14" s="16"/>
      <c r="E14" s="53"/>
      <c r="F14" s="53"/>
      <c r="G14" s="53"/>
      <c r="H14" s="53"/>
      <c r="I14" s="56"/>
      <c r="J14" s="86" t="s">
        <v>37</v>
      </c>
      <c r="K14" s="87">
        <v>0.0</v>
      </c>
      <c r="L14" s="88"/>
      <c r="M14" s="88"/>
      <c r="N14" s="88"/>
      <c r="O14" s="88"/>
      <c r="P14" s="88"/>
      <c r="Q14" s="88"/>
      <c r="R14" s="89"/>
      <c r="S14" s="90"/>
      <c r="T14" s="91">
        <v>-15.0</v>
      </c>
      <c r="U14" s="92"/>
      <c r="V14" s="17"/>
      <c r="W14" s="93" t="s">
        <v>38</v>
      </c>
      <c r="X14" s="88"/>
      <c r="Y14" s="88"/>
      <c r="Z14" s="88"/>
      <c r="AA14" s="92"/>
      <c r="AB14" s="93" t="s">
        <v>39</v>
      </c>
      <c r="AC14" s="88"/>
      <c r="AD14" s="88"/>
      <c r="AE14" s="92"/>
      <c r="AF14" s="17"/>
      <c r="AG14" s="17"/>
      <c r="AH14" s="17"/>
      <c r="AI14" s="17"/>
      <c r="AJ14" s="17"/>
      <c r="AK14" s="17"/>
      <c r="AL14" s="17"/>
      <c r="AM14" s="17"/>
      <c r="AN14" s="17"/>
      <c r="AO14" s="17"/>
    </row>
    <row r="15" ht="19.5" customHeight="1">
      <c r="A15" s="94">
        <v>0.0</v>
      </c>
      <c r="B15" s="95"/>
      <c r="C15" s="94">
        <v>0.0</v>
      </c>
      <c r="D15" s="95"/>
      <c r="E15" s="17"/>
      <c r="F15" s="17"/>
      <c r="G15" s="17"/>
      <c r="H15" s="17"/>
      <c r="I15" s="56"/>
      <c r="J15" s="96" t="s">
        <v>40</v>
      </c>
      <c r="K15" s="6"/>
      <c r="L15" s="6"/>
      <c r="M15" s="6"/>
      <c r="N15" s="6"/>
      <c r="O15" s="6"/>
      <c r="P15" s="6"/>
      <c r="Q15" s="6"/>
      <c r="R15" s="2"/>
      <c r="S15" s="97"/>
      <c r="T15" s="98" t="s">
        <v>27</v>
      </c>
      <c r="U15" s="99"/>
      <c r="V15" s="17"/>
      <c r="W15" s="100" t="s">
        <v>30</v>
      </c>
      <c r="X15" s="101" t="str">
        <f>(A10/2)</f>
        <v>7</v>
      </c>
      <c r="Y15" s="102"/>
      <c r="Z15" s="103" t="str">
        <f>ROUNDUP((A10/3),0)</f>
        <v>5</v>
      </c>
      <c r="AA15" s="99"/>
      <c r="AB15" s="104" t="s">
        <v>41</v>
      </c>
      <c r="AC15" s="105" t="s">
        <v>42</v>
      </c>
      <c r="AD15" s="106" t="str">
        <f>AB16+AC16</f>
        <v>11</v>
      </c>
      <c r="AE15" s="107"/>
      <c r="AF15" s="17"/>
      <c r="AG15" s="17"/>
      <c r="AH15" s="17"/>
      <c r="AI15" s="17"/>
      <c r="AJ15" s="17"/>
      <c r="AK15" s="17"/>
      <c r="AL15" s="17"/>
      <c r="AM15" s="17"/>
      <c r="AN15" s="17"/>
      <c r="AO15" s="17"/>
    </row>
    <row r="16" ht="19.5" customHeight="1">
      <c r="A16" s="85" t="s">
        <v>43</v>
      </c>
      <c r="B16" s="16"/>
      <c r="C16" s="108" t="s">
        <v>44</v>
      </c>
      <c r="D16" s="50"/>
      <c r="E16" s="109" t="s">
        <v>12</v>
      </c>
      <c r="F16" s="110"/>
      <c r="G16" s="110"/>
      <c r="H16" s="111"/>
      <c r="I16" s="56"/>
      <c r="J16" s="57" t="s">
        <v>45</v>
      </c>
      <c r="K16" s="58"/>
      <c r="L16" s="58"/>
      <c r="M16" s="58"/>
      <c r="N16" s="58"/>
      <c r="O16" s="58"/>
      <c r="P16" s="58"/>
      <c r="Q16" s="58"/>
      <c r="R16" s="24"/>
      <c r="S16" s="17"/>
      <c r="T16" s="112">
        <v>0.0</v>
      </c>
      <c r="U16" s="95"/>
      <c r="V16" s="17"/>
      <c r="W16" s="113" t="s">
        <v>46</v>
      </c>
      <c r="X16" s="114" t="s">
        <v>47</v>
      </c>
      <c r="Y16" s="115"/>
      <c r="Z16" s="116" t="s">
        <v>48</v>
      </c>
      <c r="AA16" s="95"/>
      <c r="AB16" s="117" t="str">
        <f>IF(T64&lt;=D24,G24,IF(T64&lt;=D25,G25,IF(T64&lt;=D26,G26,IF(T64&lt;=D27,G27,IF(T64&lt;=D28,G28,)))))</f>
        <v>10</v>
      </c>
      <c r="AC16" s="118">
        <v>1.0</v>
      </c>
      <c r="AD16" s="119"/>
      <c r="AE16" s="120"/>
      <c r="AF16" s="17"/>
      <c r="AG16" s="17"/>
      <c r="AH16" s="17"/>
      <c r="AI16" s="17"/>
      <c r="AJ16" s="17"/>
      <c r="AK16" s="17"/>
      <c r="AL16" s="17"/>
      <c r="AM16" s="17"/>
      <c r="AN16" s="17"/>
      <c r="AO16" s="17"/>
    </row>
    <row r="17" ht="19.5" customHeight="1">
      <c r="A17" s="94">
        <v>0.0</v>
      </c>
      <c r="B17" s="95"/>
      <c r="C17" s="121" t="str">
        <f>IF( ((A6+A17)^2)/10 &gt; 5, MROUND(((A6+A17)^2)/10, 0.5), ((A6+A17)^2)/10 )</f>
        <v>12</v>
      </c>
      <c r="D17" s="122"/>
      <c r="E17" s="123" t="s">
        <v>49</v>
      </c>
      <c r="F17" s="124"/>
      <c r="G17" s="125" t="s">
        <v>50</v>
      </c>
      <c r="H17" s="126"/>
      <c r="I17" s="56"/>
      <c r="J17" s="127"/>
      <c r="K17" s="6"/>
      <c r="L17" s="6"/>
      <c r="M17" s="6"/>
      <c r="N17" s="6"/>
      <c r="O17" s="6"/>
      <c r="P17" s="6"/>
      <c r="Q17" s="6"/>
      <c r="R17" s="2"/>
      <c r="S17" s="17"/>
      <c r="T17" s="128"/>
      <c r="U17" s="99"/>
      <c r="V17" s="17"/>
      <c r="W17" s="113" t="s">
        <v>51</v>
      </c>
      <c r="X17" s="129" t="s">
        <v>52</v>
      </c>
      <c r="Y17" s="115"/>
      <c r="Z17" s="130" t="s">
        <v>53</v>
      </c>
      <c r="AA17" s="95"/>
      <c r="AB17" s="131"/>
      <c r="AC17" s="132"/>
      <c r="AD17" s="133"/>
      <c r="AE17" s="55"/>
      <c r="AF17" s="17"/>
      <c r="AG17" s="17"/>
      <c r="AH17" s="17"/>
      <c r="AI17" s="17"/>
      <c r="AJ17" s="17"/>
      <c r="AK17" s="17"/>
      <c r="AL17" s="17"/>
      <c r="AM17" s="17"/>
      <c r="AN17" s="17"/>
      <c r="AO17" s="17"/>
    </row>
    <row r="18" ht="19.5" customHeight="1">
      <c r="A18" s="134" t="str">
        <f>A17*3</f>
        <v>0</v>
      </c>
      <c r="B18" s="16"/>
      <c r="C18" s="54"/>
      <c r="D18" s="135"/>
      <c r="E18" s="136" t="str">
        <f t="array" ref="E18">INDEX('참조 테이블'!$B$2:$C$101,VALUE($A$6+A15),1)</f>
        <v>1d-1</v>
      </c>
      <c r="F18" s="137"/>
      <c r="G18" s="138" t="str">
        <f t="array" ref="G18">INDEX('참조 테이블'!$B$2:$C101,VALUE($A$6+A15),2)</f>
        <v>1d+1</v>
      </c>
      <c r="H18" s="139"/>
      <c r="I18" s="56"/>
      <c r="J18" s="140"/>
      <c r="K18" s="141"/>
      <c r="L18" s="141"/>
      <c r="M18" s="141"/>
      <c r="N18" s="141"/>
      <c r="O18" s="141"/>
      <c r="P18" s="141"/>
      <c r="Q18" s="141"/>
      <c r="R18" s="33"/>
      <c r="S18" s="79"/>
      <c r="T18" s="142"/>
      <c r="U18" s="139"/>
      <c r="V18" s="17"/>
      <c r="W18" s="143" t="s">
        <v>54</v>
      </c>
      <c r="X18" s="144" t="s">
        <v>22</v>
      </c>
      <c r="Y18" s="145"/>
      <c r="Z18" s="146" t="s">
        <v>55</v>
      </c>
      <c r="AA18" s="81"/>
      <c r="AB18" s="17"/>
      <c r="AC18" s="17"/>
      <c r="AD18" s="17"/>
      <c r="AE18" s="17"/>
      <c r="AF18" s="17"/>
      <c r="AG18" s="17"/>
      <c r="AH18" s="17"/>
      <c r="AI18" s="17"/>
      <c r="AJ18" s="17"/>
      <c r="AK18" s="17"/>
      <c r="AL18" s="17"/>
      <c r="AM18" s="17"/>
      <c r="AN18" s="17"/>
      <c r="AO18" s="17"/>
    </row>
    <row r="19" ht="6.75" customHeight="1">
      <c r="A19" s="17"/>
      <c r="B19" s="17"/>
      <c r="C19" s="17"/>
      <c r="D19" s="17"/>
      <c r="E19" s="17"/>
      <c r="F19" s="17"/>
      <c r="G19" s="17"/>
      <c r="H19" s="17"/>
      <c r="I19" s="56"/>
      <c r="J19" s="147"/>
      <c r="K19" s="148"/>
      <c r="L19" s="149"/>
      <c r="M19" s="82"/>
      <c r="N19" s="83"/>
      <c r="O19" s="83"/>
      <c r="P19" s="83"/>
      <c r="Q19" s="83"/>
      <c r="R19" s="83"/>
      <c r="S19" s="83"/>
      <c r="T19" s="83"/>
      <c r="U19" s="84"/>
      <c r="V19" s="17"/>
      <c r="W19" s="150" t="s">
        <v>56</v>
      </c>
      <c r="X19" s="17"/>
      <c r="Y19" s="17"/>
      <c r="Z19" s="17"/>
      <c r="AA19" s="17"/>
      <c r="AB19" s="17"/>
      <c r="AC19" s="17"/>
      <c r="AD19" s="17"/>
      <c r="AE19" s="17"/>
      <c r="AF19" s="17"/>
      <c r="AG19" s="17"/>
      <c r="AH19" s="17"/>
      <c r="AI19" s="17"/>
      <c r="AJ19" s="17"/>
      <c r="AK19" s="17"/>
      <c r="AL19" s="17"/>
      <c r="AM19" s="17"/>
      <c r="AN19" s="17"/>
      <c r="AO19" s="17"/>
    </row>
    <row r="20" ht="19.5" customHeight="1">
      <c r="A20" s="151" t="s">
        <v>57</v>
      </c>
      <c r="B20" s="2"/>
      <c r="C20" s="152" t="str">
        <f>(C6+G6)/4</f>
        <v>6</v>
      </c>
      <c r="D20" s="153" t="s">
        <v>58</v>
      </c>
      <c r="E20" s="154">
        <v>1.0</v>
      </c>
      <c r="F20" s="153" t="s">
        <v>59</v>
      </c>
      <c r="G20" s="155" t="str">
        <f t="shared" ref="G20:G21" si="6">C20+E20</f>
        <v>7</v>
      </c>
      <c r="H20" s="156" t="str">
        <f>E20*20</f>
        <v>20</v>
      </c>
      <c r="I20" s="56"/>
      <c r="J20" s="157" t="s">
        <v>60</v>
      </c>
      <c r="K20" s="16"/>
      <c r="L20" s="56"/>
      <c r="M20" s="158" t="s">
        <v>61</v>
      </c>
      <c r="N20" s="15"/>
      <c r="O20" s="15"/>
      <c r="P20" s="15"/>
      <c r="Q20" s="15"/>
      <c r="R20" s="15"/>
      <c r="S20" s="15"/>
      <c r="T20" s="15"/>
      <c r="U20" s="16"/>
      <c r="V20" s="17"/>
      <c r="W20" s="93" t="s">
        <v>62</v>
      </c>
      <c r="X20" s="88"/>
      <c r="Y20" s="88"/>
      <c r="Z20" s="92"/>
      <c r="AA20" s="93" t="s">
        <v>63</v>
      </c>
      <c r="AB20" s="88"/>
      <c r="AC20" s="88"/>
      <c r="AD20" s="88"/>
      <c r="AE20" s="92"/>
      <c r="AF20" s="17"/>
      <c r="AG20" s="17"/>
      <c r="AH20" s="17"/>
      <c r="AI20" s="17"/>
      <c r="AJ20" s="17"/>
      <c r="AK20" s="17"/>
      <c r="AL20" s="17"/>
      <c r="AM20" s="17"/>
      <c r="AN20" s="17"/>
      <c r="AO20" s="17"/>
    </row>
    <row r="21" ht="19.5" customHeight="1">
      <c r="A21" s="159" t="s">
        <v>64</v>
      </c>
      <c r="B21" s="2"/>
      <c r="C21" s="160" t="str">
        <f>IF(INT(G20)&lt;1, 1, INT(G20))</f>
        <v>7</v>
      </c>
      <c r="D21" s="153" t="s">
        <v>58</v>
      </c>
      <c r="E21" s="161">
        <v>5.0</v>
      </c>
      <c r="F21" s="153" t="s">
        <v>59</v>
      </c>
      <c r="G21" s="162" t="str">
        <f t="shared" si="6"/>
        <v>12</v>
      </c>
      <c r="H21" s="156" t="str">
        <f>E21*5</f>
        <v>25</v>
      </c>
      <c r="I21" s="56"/>
      <c r="J21" s="163" t="str">
        <f>(W30)</f>
        <v/>
      </c>
      <c r="K21" s="164"/>
      <c r="L21" s="56"/>
      <c r="M21" s="165" t="s">
        <v>18</v>
      </c>
      <c r="N21" s="166" t="s">
        <v>65</v>
      </c>
      <c r="O21" s="58"/>
      <c r="P21" s="58"/>
      <c r="Q21" s="58"/>
      <c r="R21" s="24"/>
      <c r="S21" s="53"/>
      <c r="T21" s="59">
        <v>4.0</v>
      </c>
      <c r="U21" s="60"/>
      <c r="V21" s="17"/>
      <c r="W21" s="104" t="s">
        <v>17</v>
      </c>
      <c r="X21" s="105" t="s">
        <v>42</v>
      </c>
      <c r="Y21" s="106" t="str">
        <f>(W22/2+3+X22)</f>
        <v>0</v>
      </c>
      <c r="Z21" s="107"/>
      <c r="AA21" s="104" t="s">
        <v>17</v>
      </c>
      <c r="AB21" s="105" t="s">
        <v>42</v>
      </c>
      <c r="AC21" s="106" t="str">
        <f>(AA22/2+3+AB22)</f>
        <v>0</v>
      </c>
      <c r="AD21" s="107"/>
      <c r="AE21" s="167" t="s">
        <v>46</v>
      </c>
      <c r="AF21" s="17"/>
      <c r="AG21" s="17"/>
      <c r="AH21" s="17"/>
      <c r="AI21" s="17"/>
      <c r="AJ21" s="17"/>
      <c r="AK21" s="17"/>
      <c r="AL21" s="17"/>
      <c r="AM21" s="17"/>
      <c r="AN21" s="17"/>
      <c r="AO21" s="17"/>
    </row>
    <row r="22" ht="6.75" customHeight="1">
      <c r="A22" s="17"/>
      <c r="B22" s="17"/>
      <c r="C22" s="17"/>
      <c r="D22" s="17"/>
      <c r="E22" s="17"/>
      <c r="F22" s="17"/>
      <c r="G22" s="17"/>
      <c r="H22" s="17"/>
      <c r="I22" s="56"/>
      <c r="J22" s="54"/>
      <c r="K22" s="55"/>
      <c r="L22" s="56"/>
      <c r="M22" s="168"/>
      <c r="N22" s="169"/>
      <c r="O22" s="169"/>
      <c r="P22" s="169"/>
      <c r="Q22" s="169"/>
      <c r="R22" s="169"/>
      <c r="S22" s="17"/>
      <c r="T22" s="17"/>
      <c r="U22" s="170"/>
      <c r="V22" s="17"/>
      <c r="W22" s="117">
        <v>0.0</v>
      </c>
      <c r="X22" s="118">
        <v>-3.0</v>
      </c>
      <c r="Y22" s="119"/>
      <c r="Z22" s="120"/>
      <c r="AA22" s="117">
        <v>0.0</v>
      </c>
      <c r="AB22" s="118">
        <v>-3.0</v>
      </c>
      <c r="AC22" s="119"/>
      <c r="AD22" s="120"/>
      <c r="AE22" s="171">
        <v>0.0</v>
      </c>
      <c r="AF22" s="17"/>
      <c r="AG22" s="17"/>
      <c r="AH22" s="17"/>
      <c r="AI22" s="17"/>
      <c r="AJ22" s="17"/>
      <c r="AK22" s="17"/>
      <c r="AL22" s="17"/>
      <c r="AM22" s="17"/>
      <c r="AN22" s="17"/>
      <c r="AO22" s="17"/>
    </row>
    <row r="23" ht="19.5" customHeight="1">
      <c r="A23" s="85" t="s">
        <v>66</v>
      </c>
      <c r="B23" s="15"/>
      <c r="C23" s="15"/>
      <c r="D23" s="50"/>
      <c r="E23" s="52" t="s">
        <v>67</v>
      </c>
      <c r="F23" s="50"/>
      <c r="G23" s="52" t="s">
        <v>39</v>
      </c>
      <c r="H23" s="16"/>
      <c r="I23" s="56"/>
      <c r="J23" s="157" t="s">
        <v>68</v>
      </c>
      <c r="K23" s="16"/>
      <c r="L23" s="56"/>
      <c r="M23" s="165" t="s">
        <v>69</v>
      </c>
      <c r="N23" s="166" t="s">
        <v>70</v>
      </c>
      <c r="O23" s="58"/>
      <c r="P23" s="58"/>
      <c r="Q23" s="58"/>
      <c r="R23" s="24"/>
      <c r="S23" s="53"/>
      <c r="T23" s="59">
        <v>-10.0</v>
      </c>
      <c r="U23" s="60"/>
      <c r="V23" s="17"/>
      <c r="W23" s="131"/>
      <c r="X23" s="132"/>
      <c r="Y23" s="133"/>
      <c r="Z23" s="55"/>
      <c r="AA23" s="131"/>
      <c r="AB23" s="132"/>
      <c r="AC23" s="133"/>
      <c r="AD23" s="55"/>
      <c r="AE23" s="172"/>
      <c r="AF23" s="17"/>
      <c r="AG23" s="17"/>
      <c r="AH23" s="17"/>
      <c r="AI23" s="173"/>
      <c r="AJ23" s="173"/>
      <c r="AK23" s="173"/>
      <c r="AL23" s="173"/>
      <c r="AM23" s="173"/>
      <c r="AN23" s="173"/>
      <c r="AO23" s="173"/>
    </row>
    <row r="24" ht="19.5" customHeight="1">
      <c r="A24" s="174" t="s">
        <v>71</v>
      </c>
      <c r="B24" s="58"/>
      <c r="C24" s="24"/>
      <c r="D24" s="175" t="str">
        <f>C17</f>
        <v>12</v>
      </c>
      <c r="E24" s="176" t="str">
        <f>G21</f>
        <v>12</v>
      </c>
      <c r="F24" s="24"/>
      <c r="G24" s="176" t="str">
        <f>IF(INT(G20)+3&lt;1,1,INT(G20)+3)</f>
        <v>10</v>
      </c>
      <c r="H24" s="60"/>
      <c r="I24" s="56"/>
      <c r="J24" s="177" t="str">
        <f>(AC21)</f>
        <v>0</v>
      </c>
      <c r="K24" s="164"/>
      <c r="L24" s="56"/>
      <c r="M24" s="165" t="s">
        <v>72</v>
      </c>
      <c r="N24" s="178" t="s">
        <v>73</v>
      </c>
      <c r="O24" s="64"/>
      <c r="P24" s="64"/>
      <c r="Q24" s="64"/>
      <c r="R24" s="65"/>
      <c r="S24" s="53"/>
      <c r="T24" s="59">
        <v>0.0</v>
      </c>
      <c r="U24" s="60"/>
      <c r="V24" s="17"/>
      <c r="W24" s="179"/>
      <c r="X24" s="50"/>
      <c r="Y24" s="17"/>
      <c r="Z24" s="17"/>
      <c r="AA24" s="17"/>
      <c r="AB24" s="17"/>
      <c r="AC24" s="17"/>
      <c r="AD24" s="17"/>
      <c r="AE24" s="17"/>
      <c r="AF24" s="17"/>
      <c r="AG24" s="17"/>
      <c r="AH24" s="17"/>
      <c r="AI24" s="53"/>
      <c r="AJ24" s="53"/>
      <c r="AK24" s="53"/>
      <c r="AL24" s="53"/>
      <c r="AM24" s="53"/>
      <c r="AN24" s="53"/>
      <c r="AO24" s="17"/>
    </row>
    <row r="25" ht="19.5" customHeight="1">
      <c r="A25" s="180" t="s">
        <v>74</v>
      </c>
      <c r="B25" s="64"/>
      <c r="C25" s="65"/>
      <c r="D25" s="181" t="str">
        <f>C17*2</f>
        <v>24</v>
      </c>
      <c r="E25" s="182" t="str">
        <f>IF(INT(G21*0.8)&lt;1, 1, INT(G21*0.8))</f>
        <v>9</v>
      </c>
      <c r="F25" s="65"/>
      <c r="G25" s="183" t="str">
        <f>IF(INT(G20)+3-1&lt;1,1,INT(G20)+3-1)</f>
        <v>9</v>
      </c>
      <c r="H25" s="60"/>
      <c r="I25" s="56"/>
      <c r="J25" s="54"/>
      <c r="K25" s="55"/>
      <c r="L25" s="56"/>
      <c r="M25" s="165" t="s">
        <v>75</v>
      </c>
      <c r="N25" s="184" t="s">
        <v>76</v>
      </c>
      <c r="O25" s="64"/>
      <c r="P25" s="64"/>
      <c r="Q25" s="64"/>
      <c r="R25" s="65"/>
      <c r="S25" s="53"/>
      <c r="T25" s="59">
        <v>-25.0</v>
      </c>
      <c r="U25" s="60"/>
      <c r="V25" s="17"/>
      <c r="W25" s="185" t="s">
        <v>77</v>
      </c>
      <c r="X25" s="88"/>
      <c r="Y25" s="88"/>
      <c r="Z25" s="88"/>
      <c r="AA25" s="88"/>
      <c r="AB25" s="88"/>
      <c r="AC25" s="88"/>
      <c r="AD25" s="92"/>
      <c r="AE25" s="17"/>
      <c r="AF25" s="17"/>
      <c r="AG25" s="17"/>
      <c r="AH25" s="17"/>
      <c r="AI25" s="186"/>
      <c r="AJ25" s="186"/>
      <c r="AK25" s="186"/>
      <c r="AL25" s="186"/>
      <c r="AM25" s="186"/>
      <c r="AN25" s="186"/>
      <c r="AO25" s="17"/>
    </row>
    <row r="26" ht="19.5" customHeight="1">
      <c r="A26" s="187" t="s">
        <v>78</v>
      </c>
      <c r="B26" s="64"/>
      <c r="C26" s="65"/>
      <c r="D26" s="188" t="str">
        <f>C17*3</f>
        <v>36</v>
      </c>
      <c r="E26" s="189" t="str">
        <f>IF(INT(G21*0.6)&lt;1, 1, INT(G21*0.6))</f>
        <v>7</v>
      </c>
      <c r="F26" s="65"/>
      <c r="G26" s="176" t="str">
        <f>IF(INT(G20)+3-2&lt;1,1,INT(G20)+3-2)</f>
        <v>8</v>
      </c>
      <c r="H26" s="60"/>
      <c r="I26" s="56"/>
      <c r="J26" s="157" t="s">
        <v>79</v>
      </c>
      <c r="K26" s="16"/>
      <c r="L26" s="56"/>
      <c r="M26" s="57"/>
      <c r="N26" s="58"/>
      <c r="O26" s="58"/>
      <c r="P26" s="58"/>
      <c r="Q26" s="58"/>
      <c r="R26" s="24"/>
      <c r="S26" s="53"/>
      <c r="T26" s="59"/>
      <c r="U26" s="60"/>
      <c r="V26" s="17"/>
      <c r="W26" s="32" t="s">
        <v>80</v>
      </c>
      <c r="X26" s="33"/>
      <c r="Y26" s="190" t="s">
        <v>81</v>
      </c>
      <c r="Z26" s="33"/>
      <c r="AA26" s="190" t="s">
        <v>82</v>
      </c>
      <c r="AB26" s="33"/>
      <c r="AC26" s="17"/>
      <c r="AD26" s="170"/>
      <c r="AE26" s="17"/>
      <c r="AF26" s="17"/>
      <c r="AG26" s="17"/>
      <c r="AH26" s="17"/>
      <c r="AI26" s="186"/>
      <c r="AJ26" s="186"/>
      <c r="AK26" s="186"/>
      <c r="AL26" s="186"/>
      <c r="AM26" s="186"/>
      <c r="AN26" s="186"/>
      <c r="AO26" s="17"/>
    </row>
    <row r="27" ht="19.5" customHeight="1">
      <c r="A27" s="180" t="s">
        <v>83</v>
      </c>
      <c r="B27" s="64"/>
      <c r="C27" s="65"/>
      <c r="D27" s="181" t="str">
        <f>C17*6</f>
        <v>72</v>
      </c>
      <c r="E27" s="182" t="str">
        <f>IF(INT(G21*0.4)&lt;1, 1, INT(G21*0.4))</f>
        <v>4</v>
      </c>
      <c r="F27" s="65"/>
      <c r="G27" s="182" t="str">
        <f>IF(INT(G20)+3-3&lt;1,1,INT(G20)+3-3)</f>
        <v>7</v>
      </c>
      <c r="H27" s="67"/>
      <c r="I27" s="56"/>
      <c r="J27" s="177" t="str">
        <f>(Y21)</f>
        <v>0</v>
      </c>
      <c r="K27" s="164"/>
      <c r="L27" s="56"/>
      <c r="M27" s="57"/>
      <c r="N27" s="58"/>
      <c r="O27" s="58"/>
      <c r="P27" s="58"/>
      <c r="Q27" s="58"/>
      <c r="R27" s="24"/>
      <c r="S27" s="53"/>
      <c r="T27" s="59"/>
      <c r="U27" s="60"/>
      <c r="V27" s="17"/>
      <c r="W27" s="191" t="str">
        <f>(F88)</f>
        <v>4</v>
      </c>
      <c r="X27" s="47"/>
      <c r="Y27" s="192" t="str">
        <f>(F89)</f>
        <v/>
      </c>
      <c r="Z27" s="47"/>
      <c r="AA27" s="191" t="str">
        <f>(F90)</f>
        <v/>
      </c>
      <c r="AB27" s="47"/>
      <c r="AC27" s="17"/>
      <c r="AD27" s="170"/>
      <c r="AE27" s="17"/>
      <c r="AF27" s="17"/>
      <c r="AG27" s="17"/>
      <c r="AH27" s="17"/>
      <c r="AI27" s="53"/>
      <c r="AJ27" s="53"/>
      <c r="AK27" s="53"/>
      <c r="AL27" s="53"/>
      <c r="AM27" s="53"/>
      <c r="AN27" s="53"/>
      <c r="AO27" s="17"/>
    </row>
    <row r="28" ht="19.5" customHeight="1">
      <c r="A28" s="193" t="s">
        <v>84</v>
      </c>
      <c r="B28" s="78"/>
      <c r="C28" s="43"/>
      <c r="D28" s="194" t="str">
        <f>C17*10</f>
        <v>120</v>
      </c>
      <c r="E28" s="195" t="str">
        <f>IF(INT(G21*0.2)&lt;1, 1, INT(G21*0.2))</f>
        <v>2</v>
      </c>
      <c r="F28" s="43"/>
      <c r="G28" s="196" t="str">
        <f>IF(INT(G20)+3-4&lt;1,1,INT(G20)+3-4)</f>
        <v>6</v>
      </c>
      <c r="H28" s="139"/>
      <c r="I28" s="197"/>
      <c r="J28" s="54"/>
      <c r="K28" s="55"/>
      <c r="L28" s="197"/>
      <c r="M28" s="77"/>
      <c r="N28" s="78"/>
      <c r="O28" s="78"/>
      <c r="P28" s="78"/>
      <c r="Q28" s="78"/>
      <c r="R28" s="43"/>
      <c r="S28" s="198"/>
      <c r="T28" s="142"/>
      <c r="U28" s="139"/>
      <c r="V28" s="17"/>
      <c r="W28" s="54"/>
      <c r="X28" s="55"/>
      <c r="Y28" s="54"/>
      <c r="Z28" s="55"/>
      <c r="AA28" s="54"/>
      <c r="AB28" s="55"/>
      <c r="AC28" s="17"/>
      <c r="AD28" s="170"/>
      <c r="AE28" s="199"/>
      <c r="AF28" s="17"/>
      <c r="AG28" s="17"/>
      <c r="AH28" s="17"/>
      <c r="AI28" s="186"/>
      <c r="AJ28" s="186"/>
      <c r="AK28" s="186"/>
      <c r="AL28" s="186"/>
      <c r="AM28" s="186"/>
      <c r="AN28" s="186"/>
      <c r="AO28" s="17"/>
    </row>
    <row r="29" ht="12.0" customHeight="1">
      <c r="A29" s="53"/>
      <c r="B29" s="53"/>
      <c r="C29" s="53"/>
      <c r="D29" s="53"/>
      <c r="E29" s="53"/>
      <c r="F29" s="53"/>
      <c r="G29" s="53"/>
      <c r="H29" s="53"/>
      <c r="I29" s="53"/>
      <c r="J29" s="53"/>
      <c r="K29" s="53"/>
      <c r="L29" s="53"/>
      <c r="M29" s="200" t="s">
        <v>85</v>
      </c>
      <c r="N29" s="53"/>
      <c r="O29" s="53"/>
      <c r="P29" s="53"/>
      <c r="Q29" s="53"/>
      <c r="R29" s="53"/>
      <c r="S29" s="53"/>
      <c r="T29" s="53"/>
      <c r="U29" s="53"/>
      <c r="V29" s="17"/>
      <c r="W29" s="201" t="s">
        <v>86</v>
      </c>
      <c r="X29" s="84"/>
      <c r="Y29" s="82" t="s">
        <v>87</v>
      </c>
      <c r="Z29" s="84"/>
      <c r="AA29" s="82" t="s">
        <v>88</v>
      </c>
      <c r="AB29" s="84"/>
      <c r="AC29" s="17"/>
      <c r="AD29" s="170"/>
      <c r="AE29" s="17"/>
      <c r="AF29" s="17"/>
      <c r="AG29" s="17"/>
      <c r="AH29" s="17"/>
      <c r="AI29" s="186"/>
      <c r="AJ29" s="186"/>
      <c r="AK29" s="186"/>
      <c r="AL29" s="186"/>
      <c r="AM29" s="186"/>
      <c r="AN29" s="186"/>
      <c r="AO29" s="17"/>
    </row>
    <row r="30" ht="19.5" customHeight="1">
      <c r="A30" s="202" t="s">
        <v>89</v>
      </c>
      <c r="B30" s="15"/>
      <c r="C30" s="15"/>
      <c r="D30" s="15"/>
      <c r="E30" s="15"/>
      <c r="F30" s="15"/>
      <c r="G30" s="15"/>
      <c r="H30" s="50"/>
      <c r="I30" s="51"/>
      <c r="J30" s="52" t="s">
        <v>27</v>
      </c>
      <c r="K30" s="16"/>
      <c r="L30" s="17"/>
      <c r="M30" s="203" t="s">
        <v>90</v>
      </c>
      <c r="N30" s="204" t="s">
        <v>91</v>
      </c>
      <c r="O30" s="204" t="s">
        <v>92</v>
      </c>
      <c r="P30" s="204" t="s">
        <v>93</v>
      </c>
      <c r="Q30" s="205" t="s">
        <v>94</v>
      </c>
      <c r="R30" s="205" t="s">
        <v>95</v>
      </c>
      <c r="S30" s="204"/>
      <c r="T30" s="52" t="s">
        <v>27</v>
      </c>
      <c r="U30" s="16"/>
      <c r="V30" s="17"/>
      <c r="W30" s="192" t="str">
        <f>(F91)</f>
        <v/>
      </c>
      <c r="X30" s="47"/>
      <c r="Y30" s="191" t="str">
        <f>(F92)</f>
        <v/>
      </c>
      <c r="Z30" s="47"/>
      <c r="AA30" s="192" t="str">
        <f>(F93)</f>
        <v/>
      </c>
      <c r="AB30" s="47"/>
      <c r="AC30" s="17"/>
      <c r="AD30" s="170"/>
      <c r="AE30" s="28"/>
      <c r="AF30" s="28"/>
      <c r="AG30" s="28"/>
      <c r="AH30" s="28"/>
      <c r="AI30" s="53"/>
      <c r="AJ30" s="53"/>
      <c r="AK30" s="53"/>
      <c r="AL30" s="53"/>
      <c r="AM30" s="53"/>
      <c r="AN30" s="53"/>
      <c r="AO30" s="53"/>
    </row>
    <row r="31" ht="15.0" customHeight="1">
      <c r="A31" s="206" t="s">
        <v>96</v>
      </c>
      <c r="B31" s="58"/>
      <c r="C31" s="58"/>
      <c r="D31" s="58"/>
      <c r="E31" s="58"/>
      <c r="F31" s="58"/>
      <c r="G31" s="58"/>
      <c r="H31" s="24"/>
      <c r="I31" s="17"/>
      <c r="J31" s="59">
        <v>5.0</v>
      </c>
      <c r="K31" s="60"/>
      <c r="L31" s="17"/>
      <c r="M31" s="207" t="s">
        <v>97</v>
      </c>
      <c r="N31" s="208" t="s">
        <v>98</v>
      </c>
      <c r="O31" s="208" t="s">
        <v>20</v>
      </c>
      <c r="P31" s="208">
        <v>3.0</v>
      </c>
      <c r="Q31" s="208">
        <v>1.0</v>
      </c>
      <c r="R31" s="209" t="str">
        <f t="shared" ref="R31:R58" si="7">IF(O31="iq",$E$6,IF(O31="DX",$C$6,IF(O31="지각력",$E$10,IF(O31="의지력",$C$10,IF(O31="HT",$G$6,0)))))+P31+Q31</f>
        <v>17</v>
      </c>
      <c r="S31" s="17"/>
      <c r="T31" s="210" t="str">
        <f>IF(N31 = "쉬움", VLOOKUP(P31,'참조 테이블'!$F$1:$J$105,2,FALSE), IF(N31 = "보통", VLOOKUP(P31, '참조 테이블'!$F$1:$J$105, 3, FALSE), IF(N31 = "어려움", VLOOKUP(P31, '참조 테이블'!$F$1:$J$105, 4, FALSE), IF(N31 = "매우 어려움", VLOOKUP(P31, '참조 테이블'!$F$1:$J$105, 5, FALSE), IF(N31 = "종합기능", VLOOKUP(P31, '참조 테이블'!$F$1:$K$105, 6, FALSE), 0)))))</f>
        <v>8</v>
      </c>
      <c r="U31" s="60"/>
      <c r="V31" s="17"/>
      <c r="W31" s="54"/>
      <c r="X31" s="55"/>
      <c r="Y31" s="54"/>
      <c r="Z31" s="55"/>
      <c r="AA31" s="54"/>
      <c r="AB31" s="55"/>
      <c r="AC31" s="17"/>
      <c r="AD31" s="170"/>
      <c r="AE31" s="28"/>
      <c r="AF31" s="28"/>
      <c r="AG31" s="28"/>
      <c r="AH31" s="28"/>
      <c r="AI31" s="186"/>
      <c r="AJ31" s="186"/>
      <c r="AK31" s="186"/>
      <c r="AL31" s="186"/>
      <c r="AM31" s="186"/>
      <c r="AN31" s="186"/>
      <c r="AO31" s="186"/>
    </row>
    <row r="32" ht="15.0" customHeight="1">
      <c r="A32" s="211" t="s">
        <v>99</v>
      </c>
      <c r="B32" s="64"/>
      <c r="C32" s="64"/>
      <c r="D32" s="64"/>
      <c r="E32" s="64"/>
      <c r="F32" s="64"/>
      <c r="G32" s="64"/>
      <c r="H32" s="65"/>
      <c r="I32" s="17"/>
      <c r="J32" s="59">
        <v>3.0</v>
      </c>
      <c r="K32" s="60"/>
      <c r="L32" s="17"/>
      <c r="M32" s="212" t="s">
        <v>100</v>
      </c>
      <c r="N32" s="213" t="s">
        <v>101</v>
      </c>
      <c r="O32" s="214" t="s">
        <v>32</v>
      </c>
      <c r="P32" s="208">
        <v>1.0</v>
      </c>
      <c r="Q32" s="214">
        <v>4.0</v>
      </c>
      <c r="R32" s="209" t="str">
        <f t="shared" si="7"/>
        <v>20</v>
      </c>
      <c r="S32" s="17"/>
      <c r="T32" s="210" t="str">
        <f>IF(N32 = "쉬움", VLOOKUP(P32,'참조 테이블'!$F$1:$J$105,2,FALSE), IF(N32 = "보통", VLOOKUP(P32, '참조 테이블'!$F$1:$J$105, 3, FALSE), IF(N32 = "어려움", VLOOKUP(P32, '참조 테이블'!$F$1:$J$105, 4, FALSE), IF(N32 = "매우 어려움", VLOOKUP(P32, '참조 테이블'!$F$1:$J$105, 5, FALSE), IF(N32 = "종합기능", VLOOKUP(P32, '참조 테이블'!$F$1:$K$105, 6, FALSE), 0)))))</f>
        <v>4</v>
      </c>
      <c r="U32" s="60"/>
      <c r="V32" s="17"/>
      <c r="W32" s="201" t="s">
        <v>102</v>
      </c>
      <c r="X32" s="84"/>
      <c r="Y32" s="82" t="s">
        <v>103</v>
      </c>
      <c r="Z32" s="84"/>
      <c r="AA32" s="82" t="s">
        <v>104</v>
      </c>
      <c r="AB32" s="84"/>
      <c r="AC32" s="215" t="s">
        <v>105</v>
      </c>
      <c r="AD32" s="81"/>
      <c r="AE32" s="28"/>
      <c r="AF32" s="28"/>
      <c r="AG32" s="28"/>
      <c r="AH32" s="28"/>
      <c r="AI32" s="186"/>
      <c r="AJ32" s="186"/>
      <c r="AK32" s="186"/>
      <c r="AL32" s="186"/>
      <c r="AM32" s="186"/>
      <c r="AN32" s="186"/>
      <c r="AO32" s="186"/>
    </row>
    <row r="33" ht="15.0" customHeight="1">
      <c r="A33" s="211" t="s">
        <v>106</v>
      </c>
      <c r="B33" s="64"/>
      <c r="C33" s="64"/>
      <c r="D33" s="64"/>
      <c r="E33" s="64"/>
      <c r="F33" s="64"/>
      <c r="G33" s="64"/>
      <c r="H33" s="65"/>
      <c r="I33" s="216"/>
      <c r="J33" s="112">
        <v>1.0</v>
      </c>
      <c r="K33" s="95"/>
      <c r="L33" s="17"/>
      <c r="M33" s="212" t="s">
        <v>107</v>
      </c>
      <c r="N33" s="213" t="s">
        <v>108</v>
      </c>
      <c r="O33" s="214" t="s">
        <v>22</v>
      </c>
      <c r="P33" s="208">
        <v>0.0</v>
      </c>
      <c r="Q33" s="214">
        <v>1.0</v>
      </c>
      <c r="R33" s="209" t="str">
        <f t="shared" si="7"/>
        <v>12</v>
      </c>
      <c r="S33" s="17"/>
      <c r="T33" s="210" t="str">
        <f>IF(N33 = "쉬움", VLOOKUP(P33,'참조 테이블'!$F$1:$J$105,2,FALSE), IF(N33 = "보통", VLOOKUP(P33, '참조 테이블'!$F$1:$J$105, 3, FALSE), IF(N33 = "어려움", VLOOKUP(P33, '참조 테이블'!$F$1:$J$105, 4, FALSE), IF(N33 = "매우 어려움", VLOOKUP(P33, '참조 테이블'!$F$1:$J$105, 5, FALSE), IF(N33 = "종합기능", VLOOKUP(P33, '참조 테이블'!$F$1:$K$105, 6, FALSE), 0)))))</f>
        <v>4</v>
      </c>
      <c r="U33" s="60"/>
      <c r="V33" s="17"/>
      <c r="W33" s="191" t="str">
        <f>(F94)</f>
        <v/>
      </c>
      <c r="X33" s="47"/>
      <c r="Y33" s="192" t="str">
        <f>(F96)</f>
        <v/>
      </c>
      <c r="Z33" s="47"/>
      <c r="AA33" s="191" t="str">
        <f>(F95)</f>
        <v>0</v>
      </c>
      <c r="AB33" s="47"/>
      <c r="AC33" s="192" t="str">
        <f>(F97)</f>
        <v>0</v>
      </c>
      <c r="AD33" s="47"/>
      <c r="AE33" s="28"/>
      <c r="AF33" s="28"/>
      <c r="AG33" s="28"/>
      <c r="AH33" s="28"/>
      <c r="AI33" s="28"/>
      <c r="AJ33" s="28"/>
      <c r="AK33" s="17"/>
      <c r="AL33" s="17"/>
      <c r="AM33" s="17"/>
      <c r="AN33" s="17"/>
      <c r="AO33" s="17"/>
    </row>
    <row r="34" ht="15.0" customHeight="1">
      <c r="A34" s="211" t="s">
        <v>109</v>
      </c>
      <c r="B34" s="64"/>
      <c r="C34" s="64"/>
      <c r="D34" s="64"/>
      <c r="E34" s="64"/>
      <c r="F34" s="64"/>
      <c r="G34" s="64"/>
      <c r="H34" s="65"/>
      <c r="I34" s="216"/>
      <c r="J34" s="59">
        <v>15.0</v>
      </c>
      <c r="K34" s="60"/>
      <c r="L34" s="17"/>
      <c r="M34" s="212" t="s">
        <v>110</v>
      </c>
      <c r="N34" s="213" t="s">
        <v>98</v>
      </c>
      <c r="O34" s="214" t="s">
        <v>31</v>
      </c>
      <c r="P34" s="208">
        <v>0.0</v>
      </c>
      <c r="Q34" s="214">
        <v>1.0</v>
      </c>
      <c r="R34" s="209" t="str">
        <f t="shared" si="7"/>
        <v>11</v>
      </c>
      <c r="S34" s="17"/>
      <c r="T34" s="210" t="str">
        <f>IF(N34 = "쉬움", VLOOKUP(P34,'참조 테이블'!$F$1:$J$105,2,FALSE), IF(N34 = "보통", VLOOKUP(P34, '참조 테이블'!$F$1:$J$105, 3, FALSE), IF(N34 = "어려움", VLOOKUP(P34, '참조 테이블'!$F$1:$J$105, 4, FALSE), IF(N34 = "매우 어려움", VLOOKUP(P34, '참조 테이블'!$F$1:$J$105, 5, FALSE), IF(N34 = "종합기능", VLOOKUP(P34, '참조 테이블'!$F$1:$K$105, 6, FALSE), 0)))))</f>
        <v>1</v>
      </c>
      <c r="U34" s="60"/>
      <c r="V34" s="17"/>
      <c r="W34" s="54"/>
      <c r="X34" s="55"/>
      <c r="Y34" s="54"/>
      <c r="Z34" s="55"/>
      <c r="AA34" s="54"/>
      <c r="AB34" s="55"/>
      <c r="AC34" s="54"/>
      <c r="AD34" s="55"/>
      <c r="AE34" s="28"/>
      <c r="AF34" s="28"/>
      <c r="AG34" s="28"/>
      <c r="AH34" s="28"/>
      <c r="AI34" s="28"/>
      <c r="AJ34" s="28"/>
      <c r="AK34" s="17"/>
      <c r="AL34" s="17"/>
      <c r="AM34" s="17"/>
      <c r="AN34" s="17"/>
      <c r="AO34" s="17"/>
    </row>
    <row r="35" ht="15.0" customHeight="1">
      <c r="A35" s="211" t="s">
        <v>111</v>
      </c>
      <c r="B35" s="64"/>
      <c r="C35" s="64"/>
      <c r="D35" s="64"/>
      <c r="E35" s="64"/>
      <c r="F35" s="64"/>
      <c r="G35" s="64"/>
      <c r="H35" s="65"/>
      <c r="I35" s="216"/>
      <c r="J35" s="59">
        <v>6.0</v>
      </c>
      <c r="K35" s="60"/>
      <c r="L35" s="17"/>
      <c r="M35" s="212" t="s">
        <v>112</v>
      </c>
      <c r="N35" s="213" t="s">
        <v>98</v>
      </c>
      <c r="O35" s="214" t="s">
        <v>20</v>
      </c>
      <c r="P35" s="208">
        <v>3.0</v>
      </c>
      <c r="Q35" s="214">
        <v>0.0</v>
      </c>
      <c r="R35" s="209" t="str">
        <f t="shared" si="7"/>
        <v>16</v>
      </c>
      <c r="S35" s="17"/>
      <c r="T35" s="210" t="str">
        <f>IF(N35 = "쉬움", VLOOKUP(P35,'참조 테이블'!$F$1:$J$105,2,FALSE), IF(N35 = "보통", VLOOKUP(P35, '참조 테이블'!$F$1:$J$105, 3, FALSE), IF(N35 = "어려움", VLOOKUP(P35, '참조 테이블'!$F$1:$J$105, 4, FALSE), IF(N35 = "매우 어려움", VLOOKUP(P35, '참조 테이블'!$F$1:$J$105, 5, FALSE), IF(N35 = "종합기능", VLOOKUP(P35, '참조 테이블'!$F$1:$K$105, 6, FALSE), 0)))))</f>
        <v>8</v>
      </c>
      <c r="U35" s="60"/>
      <c r="V35" s="17"/>
      <c r="W35" s="44" t="s">
        <v>113</v>
      </c>
      <c r="X35" s="217"/>
      <c r="Y35" s="217"/>
      <c r="Z35" s="218"/>
      <c r="AA35" s="218"/>
      <c r="AB35" s="218"/>
      <c r="AC35" s="17"/>
      <c r="AD35" s="17"/>
      <c r="AE35" s="28"/>
      <c r="AF35" s="28"/>
      <c r="AG35" s="28"/>
      <c r="AH35" s="28"/>
      <c r="AI35" s="28"/>
      <c r="AJ35" s="28"/>
      <c r="AK35" s="17"/>
      <c r="AL35" s="17"/>
      <c r="AM35" s="17"/>
      <c r="AN35" s="17"/>
      <c r="AO35" s="17"/>
    </row>
    <row r="36" ht="15.0" customHeight="1">
      <c r="A36" s="211" t="s">
        <v>114</v>
      </c>
      <c r="B36" s="64"/>
      <c r="C36" s="64"/>
      <c r="D36" s="64"/>
      <c r="E36" s="64"/>
      <c r="F36" s="64"/>
      <c r="G36" s="64"/>
      <c r="H36" s="65"/>
      <c r="I36" s="216"/>
      <c r="J36" s="59">
        <v>15.0</v>
      </c>
      <c r="K36" s="60"/>
      <c r="L36" s="17"/>
      <c r="M36" s="212"/>
      <c r="N36" s="213"/>
      <c r="O36" s="214"/>
      <c r="P36" s="208"/>
      <c r="Q36" s="214"/>
      <c r="R36" s="209" t="str">
        <f t="shared" si="7"/>
        <v>0</v>
      </c>
      <c r="S36" s="17"/>
      <c r="T36" s="210" t="str">
        <f>IF(N36 = "쉬움", VLOOKUP(P36,'참조 테이블'!$F$1:$J$105,2,FALSE), IF(N36 = "보통", VLOOKUP(P36, '참조 테이블'!$F$1:$J$105, 3, FALSE), IF(N36 = "어려움", VLOOKUP(P36, '참조 테이블'!$F$1:$J$105, 4, FALSE), IF(N36 = "매우 어려움", VLOOKUP(P36, '참조 테이블'!$F$1:$J$105, 5, FALSE), IF(N36 = "종합기능", VLOOKUP(P36, '참조 테이블'!$F$1:$K$105, 6, FALSE), 0)))))</f>
        <v>0</v>
      </c>
      <c r="U36" s="60"/>
      <c r="V36" s="17"/>
      <c r="W36" s="219" t="s">
        <v>115</v>
      </c>
      <c r="X36" s="110"/>
      <c r="Y36" s="110"/>
      <c r="Z36" s="110"/>
      <c r="AA36" s="110"/>
      <c r="AB36" s="111"/>
      <c r="AC36" s="17"/>
      <c r="AD36" s="17"/>
      <c r="AE36" s="28"/>
      <c r="AF36" s="28"/>
      <c r="AG36" s="28"/>
      <c r="AH36" s="28"/>
      <c r="AI36" s="28"/>
      <c r="AJ36" s="28"/>
      <c r="AK36" s="17"/>
      <c r="AL36" s="17"/>
      <c r="AM36" s="17"/>
      <c r="AN36" s="17"/>
      <c r="AO36" s="17"/>
    </row>
    <row r="37" ht="15.0" customHeight="1">
      <c r="A37" s="211" t="s">
        <v>116</v>
      </c>
      <c r="B37" s="64"/>
      <c r="C37" s="64"/>
      <c r="D37" s="64"/>
      <c r="E37" s="64"/>
      <c r="F37" s="64"/>
      <c r="G37" s="64"/>
      <c r="H37" s="65"/>
      <c r="I37" s="216"/>
      <c r="J37" s="59">
        <v>5.0</v>
      </c>
      <c r="K37" s="60"/>
      <c r="L37" s="17"/>
      <c r="M37" s="212"/>
      <c r="N37" s="213"/>
      <c r="O37" s="214"/>
      <c r="P37" s="208"/>
      <c r="Q37" s="214"/>
      <c r="R37" s="209" t="str">
        <f t="shared" si="7"/>
        <v>0</v>
      </c>
      <c r="S37" s="17"/>
      <c r="T37" s="210" t="str">
        <f>IF(N37 = "쉬움", VLOOKUP(P37,'참조 테이블'!$F$1:$J$105,2,FALSE), IF(N37 = "보통", VLOOKUP(P37, '참조 테이블'!$F$1:$J$105, 3, FALSE), IF(N37 = "어려움", VLOOKUP(P37, '참조 테이블'!$F$1:$J$105, 4, FALSE), IF(N37 = "매우 어려움", VLOOKUP(P37, '참조 테이블'!$F$1:$J$105, 5, FALSE), IF(N37 = "종합기능", VLOOKUP(P37, '참조 테이블'!$F$1:$K$105, 6, FALSE), 0)))))</f>
        <v>0</v>
      </c>
      <c r="U37" s="60"/>
      <c r="V37" s="17"/>
      <c r="W37" s="94" t="s">
        <v>117</v>
      </c>
      <c r="X37" s="2"/>
      <c r="Y37" s="26" t="s">
        <v>118</v>
      </c>
      <c r="Z37" s="6"/>
      <c r="AA37" s="6"/>
      <c r="AB37" s="95"/>
      <c r="AC37" s="17"/>
      <c r="AD37" s="17"/>
      <c r="AE37" s="28"/>
      <c r="AF37" s="28"/>
      <c r="AG37" s="28"/>
      <c r="AH37" s="28"/>
      <c r="AI37" s="28"/>
      <c r="AJ37" s="28"/>
      <c r="AK37" s="17"/>
      <c r="AL37" s="17"/>
      <c r="AM37" s="17"/>
      <c r="AN37" s="17"/>
      <c r="AO37" s="17"/>
    </row>
    <row r="38" ht="15.0" customHeight="1">
      <c r="A38" s="211" t="s">
        <v>119</v>
      </c>
      <c r="B38" s="64"/>
      <c r="C38" s="64"/>
      <c r="D38" s="64"/>
      <c r="E38" s="64"/>
      <c r="F38" s="64"/>
      <c r="G38" s="64"/>
      <c r="H38" s="65"/>
      <c r="I38" s="216"/>
      <c r="J38" s="59">
        <v>5.0</v>
      </c>
      <c r="K38" s="60"/>
      <c r="L38" s="17"/>
      <c r="M38" s="212"/>
      <c r="N38" s="213"/>
      <c r="O38" s="214"/>
      <c r="P38" s="208"/>
      <c r="Q38" s="214"/>
      <c r="R38" s="209" t="str">
        <f t="shared" si="7"/>
        <v>0</v>
      </c>
      <c r="S38" s="17"/>
      <c r="T38" s="210" t="str">
        <f>IF(N38 = "쉬움", VLOOKUP(P38,'참조 테이블'!$F$1:$J$105,2,FALSE), IF(N38 = "보통", VLOOKUP(P38, '참조 테이블'!$F$1:$J$105, 3, FALSE), IF(N38 = "어려움", VLOOKUP(P38, '참조 테이블'!$F$1:$J$105, 4, FALSE), IF(N38 = "매우 어려움", VLOOKUP(P38, '참조 테이블'!$F$1:$J$105, 5, FALSE), IF(N38 = "종합기능", VLOOKUP(P38, '참조 테이블'!$F$1:$K$105, 6, FALSE), 0)))))</f>
        <v>0</v>
      </c>
      <c r="U38" s="60"/>
      <c r="V38" s="17"/>
      <c r="W38" s="220">
        <v>2000.0</v>
      </c>
      <c r="X38" s="221"/>
      <c r="Y38" s="222" t="str">
        <f>(W38-U82-U83-U84-U85)</f>
        <v>$2,000 </v>
      </c>
      <c r="Z38" s="141"/>
      <c r="AA38" s="141"/>
      <c r="AB38" s="139"/>
      <c r="AC38" s="17"/>
      <c r="AD38" s="17"/>
      <c r="AE38" s="28"/>
      <c r="AF38" s="28"/>
      <c r="AG38" s="28"/>
      <c r="AH38" s="28"/>
      <c r="AI38" s="28"/>
      <c r="AJ38" s="28"/>
      <c r="AK38" s="17"/>
      <c r="AL38" s="17"/>
      <c r="AM38" s="17"/>
      <c r="AN38" s="17"/>
      <c r="AO38" s="17"/>
    </row>
    <row r="39" ht="15.0" customHeight="1">
      <c r="A39" s="211" t="s">
        <v>120</v>
      </c>
      <c r="B39" s="64"/>
      <c r="C39" s="64"/>
      <c r="D39" s="64"/>
      <c r="E39" s="64"/>
      <c r="F39" s="64"/>
      <c r="G39" s="64"/>
      <c r="H39" s="65"/>
      <c r="I39" s="216"/>
      <c r="J39" s="59">
        <v>20.0</v>
      </c>
      <c r="K39" s="60"/>
      <c r="L39" s="17"/>
      <c r="M39" s="212"/>
      <c r="N39" s="213"/>
      <c r="O39" s="214"/>
      <c r="P39" s="208"/>
      <c r="Q39" s="214"/>
      <c r="R39" s="209" t="str">
        <f t="shared" si="7"/>
        <v>0</v>
      </c>
      <c r="S39" s="17"/>
      <c r="T39" s="210" t="str">
        <f>IF(N39 = "쉬움", VLOOKUP(P39,'참조 테이블'!$F$1:$J$105,2,FALSE), IF(N39 = "보통", VLOOKUP(P39, '참조 테이블'!$F$1:$J$105, 3, FALSE), IF(N39 = "어려움", VLOOKUP(P39, '참조 테이블'!$F$1:$J$105, 4, FALSE), IF(N39 = "매우 어려움", VLOOKUP(P39, '참조 테이블'!$F$1:$J$105, 5, FALSE), IF(N39 = "종합기능", VLOOKUP(P39, '참조 테이블'!$F$1:$K$105, 6, FALSE), 0)))))</f>
        <v>0</v>
      </c>
      <c r="U39" s="60"/>
      <c r="V39" s="17"/>
      <c r="W39" s="17"/>
      <c r="X39" s="17"/>
      <c r="Y39" s="17"/>
      <c r="Z39" s="17"/>
      <c r="AA39" s="17"/>
      <c r="AB39" s="17"/>
      <c r="AC39" s="17"/>
      <c r="AD39" s="17"/>
      <c r="AE39" s="28"/>
      <c r="AF39" s="28"/>
      <c r="AG39" s="28"/>
      <c r="AH39" s="28"/>
      <c r="AI39" s="28"/>
      <c r="AJ39" s="28"/>
      <c r="AK39" s="17"/>
      <c r="AL39" s="17"/>
      <c r="AM39" s="17"/>
      <c r="AN39" s="17"/>
      <c r="AO39" s="17"/>
    </row>
    <row r="40" ht="15.0" customHeight="1">
      <c r="A40" s="211" t="s">
        <v>121</v>
      </c>
      <c r="B40" s="64"/>
      <c r="C40" s="64"/>
      <c r="D40" s="64"/>
      <c r="E40" s="64"/>
      <c r="F40" s="64"/>
      <c r="G40" s="64"/>
      <c r="H40" s="65"/>
      <c r="I40" s="216"/>
      <c r="J40" s="59">
        <v>10.0</v>
      </c>
      <c r="K40" s="60"/>
      <c r="L40" s="17"/>
      <c r="M40" s="212"/>
      <c r="N40" s="213"/>
      <c r="O40" s="214"/>
      <c r="P40" s="208"/>
      <c r="Q40" s="214"/>
      <c r="R40" s="209" t="str">
        <f t="shared" si="7"/>
        <v>0</v>
      </c>
      <c r="S40" s="17"/>
      <c r="T40" s="210" t="str">
        <f>IF(N40 = "쉬움", VLOOKUP(P40,'참조 테이블'!$F$1:$J$105,2,FALSE), IF(N40 = "보통", VLOOKUP(P40, '참조 테이블'!$F$1:$J$105, 3, FALSE), IF(N40 = "어려움", VLOOKUP(P40, '참조 테이블'!$F$1:$J$105, 4, FALSE), IF(N40 = "매우 어려움", VLOOKUP(P40, '참조 테이블'!$F$1:$J$105, 5, FALSE), IF(N40 = "종합기능", VLOOKUP(P40, '참조 테이블'!$F$1:$K$105, 6, FALSE), 0)))))</f>
        <v>0</v>
      </c>
      <c r="U40" s="60"/>
      <c r="V40" s="17"/>
      <c r="W40" s="203" t="s">
        <v>122</v>
      </c>
      <c r="X40" s="204" t="s">
        <v>91</v>
      </c>
      <c r="Y40" s="204" t="s">
        <v>92</v>
      </c>
      <c r="Z40" s="205" t="s">
        <v>123</v>
      </c>
      <c r="AA40" s="204" t="s">
        <v>93</v>
      </c>
      <c r="AB40" s="204" t="s">
        <v>94</v>
      </c>
      <c r="AC40" s="204" t="s">
        <v>124</v>
      </c>
      <c r="AD40" s="52" t="s">
        <v>27</v>
      </c>
      <c r="AE40" s="16"/>
      <c r="AF40" s="53"/>
      <c r="AG40" s="53"/>
      <c r="AH40" s="53"/>
      <c r="AI40" s="53"/>
      <c r="AJ40" s="53"/>
      <c r="AK40" s="17"/>
      <c r="AL40" s="17"/>
      <c r="AM40" s="17"/>
      <c r="AN40" s="17"/>
      <c r="AO40" s="17"/>
    </row>
    <row r="41" ht="15.0" customHeight="1">
      <c r="A41" s="63"/>
      <c r="B41" s="64"/>
      <c r="C41" s="64"/>
      <c r="D41" s="64"/>
      <c r="E41" s="64"/>
      <c r="F41" s="64"/>
      <c r="G41" s="64"/>
      <c r="H41" s="65"/>
      <c r="I41" s="17"/>
      <c r="J41" s="59"/>
      <c r="K41" s="60"/>
      <c r="L41" s="17"/>
      <c r="M41" s="212"/>
      <c r="N41" s="213"/>
      <c r="O41" s="223"/>
      <c r="P41" s="214"/>
      <c r="Q41" s="214"/>
      <c r="R41" s="209" t="str">
        <f t="shared" si="7"/>
        <v>0</v>
      </c>
      <c r="S41" s="17"/>
      <c r="T41" s="210" t="str">
        <f>IF(N41 = "쉬움", VLOOKUP(P41,'참조 테이블'!$F$1:$J$105,2,FALSE), IF(N41 = "보통", VLOOKUP(P41, '참조 테이블'!$F$1:$J$105, 3, FALSE), IF(N41 = "어려움", VLOOKUP(P41, '참조 테이블'!$F$1:$J$105, 4, FALSE), IF(N41 = "매우 어려움", VLOOKUP(P41, '참조 테이블'!$F$1:$J$105, 5, FALSE), IF(N41 = "종합기능", VLOOKUP(P41, '참조 테이블'!$F$1:$K$105, 6, FALSE), 0)))))</f>
        <v>0</v>
      </c>
      <c r="U41" s="60"/>
      <c r="V41" s="17"/>
      <c r="W41" s="224"/>
      <c r="X41" s="225"/>
      <c r="Y41" s="208"/>
      <c r="Z41" s="208"/>
      <c r="AA41" s="208"/>
      <c r="AB41" s="208"/>
      <c r="AC41" s="208" t="str">
        <f t="shared" ref="AC41:AC47" si="8">VLOOKUP(Y41,$M$31:$R$58,6,FALSE)+Z41+AA41+AB41</f>
        <v>#N/A</v>
      </c>
      <c r="AD41" s="210" t="str">
        <f>IF(X41="보통",AA41,IF(X41="어려움",IF(AA41=0,0,AA41+1),))</f>
        <v/>
      </c>
      <c r="AE41" s="60"/>
      <c r="AF41" s="53"/>
      <c r="AG41" s="53"/>
      <c r="AH41" s="53"/>
      <c r="AI41" s="53"/>
      <c r="AJ41" s="53"/>
      <c r="AK41" s="17"/>
      <c r="AL41" s="17"/>
      <c r="AM41" s="17"/>
      <c r="AN41" s="17"/>
      <c r="AO41" s="17"/>
    </row>
    <row r="42" ht="15.0" customHeight="1">
      <c r="A42" s="63"/>
      <c r="B42" s="64"/>
      <c r="C42" s="64"/>
      <c r="D42" s="64"/>
      <c r="E42" s="64"/>
      <c r="F42" s="64"/>
      <c r="G42" s="64"/>
      <c r="H42" s="65"/>
      <c r="I42" s="17"/>
      <c r="J42" s="59"/>
      <c r="K42" s="60"/>
      <c r="L42" s="17"/>
      <c r="M42" s="212"/>
      <c r="N42" s="213"/>
      <c r="O42" s="214"/>
      <c r="P42" s="208"/>
      <c r="Q42" s="214"/>
      <c r="R42" s="209" t="str">
        <f t="shared" si="7"/>
        <v>0</v>
      </c>
      <c r="S42" s="17"/>
      <c r="T42" s="210" t="str">
        <f>IF(N42 = "쉬움", VLOOKUP(P42,'참조 테이블'!$F$1:$J$105,2,FALSE), IF(N42 = "보통", VLOOKUP(P42, '참조 테이블'!$F$1:$J$105, 3, FALSE), IF(N42 = "어려움", VLOOKUP(P42, '참조 테이블'!$F$1:$J$105, 4, FALSE), IF(N42 = "매우 어려움", VLOOKUP(P42, '참조 테이블'!$F$1:$J$105, 5, FALSE), IF(N42 = "종합기능", VLOOKUP(P42, '참조 테이블'!$F$1:$K$105, 6, FALSE), 0)))))</f>
        <v>0</v>
      </c>
      <c r="U42" s="60"/>
      <c r="V42" s="17"/>
      <c r="W42" s="224"/>
      <c r="X42" s="225"/>
      <c r="Y42" s="208"/>
      <c r="Z42" s="208"/>
      <c r="AA42" s="208"/>
      <c r="AB42" s="208"/>
      <c r="AC42" s="208" t="str">
        <f t="shared" si="8"/>
        <v>#N/A</v>
      </c>
      <c r="AD42" s="226" t="str">
        <f t="shared" ref="AD42:AD47" si="9">IF(Y42="보통",AB42,IF(Y42="어려움",IF(AB42=0,0,AB42+1),))</f>
        <v/>
      </c>
      <c r="AE42" s="67"/>
      <c r="AF42" s="17"/>
      <c r="AG42" s="17"/>
      <c r="AH42" s="17"/>
      <c r="AI42" s="17"/>
      <c r="AJ42" s="17"/>
      <c r="AK42" s="17"/>
      <c r="AL42" s="17"/>
      <c r="AM42" s="17"/>
      <c r="AN42" s="17"/>
      <c r="AO42" s="17"/>
    </row>
    <row r="43" ht="15.0" customHeight="1">
      <c r="A43" s="227" t="s">
        <v>125</v>
      </c>
      <c r="B43" s="228"/>
      <c r="C43" s="228"/>
      <c r="D43" s="228"/>
      <c r="E43" s="228"/>
      <c r="F43" s="228"/>
      <c r="G43" s="228"/>
      <c r="H43" s="229"/>
      <c r="I43" s="17"/>
      <c r="J43" s="128" t="str">
        <f>SUM(AF50:AG58)</f>
        <v>0</v>
      </c>
      <c r="K43" s="99"/>
      <c r="L43" s="17"/>
      <c r="M43" s="212"/>
      <c r="N43" s="213"/>
      <c r="O43" s="214"/>
      <c r="P43" s="208"/>
      <c r="Q43" s="214"/>
      <c r="R43" s="209" t="str">
        <f t="shared" si="7"/>
        <v>0</v>
      </c>
      <c r="S43" s="17"/>
      <c r="T43" s="210" t="str">
        <f>IF(N43 = "쉬움", VLOOKUP(P43,'참조 테이블'!$F$1:$J$105,2,FALSE), IF(N43 = "보통", VLOOKUP(P43, '참조 테이블'!$F$1:$J$105, 3, FALSE), IF(N43 = "어려움", VLOOKUP(P43, '참조 테이블'!$F$1:$J$105, 4, FALSE), IF(N43 = "매우 어려움", VLOOKUP(P43, '참조 테이블'!$F$1:$J$105, 5, FALSE), IF(N43 = "종합기능", VLOOKUP(P43, '참조 테이블'!$F$1:$K$105, 6, FALSE), 0)))))</f>
        <v>0</v>
      </c>
      <c r="U43" s="60"/>
      <c r="V43" s="17"/>
      <c r="W43" s="224"/>
      <c r="X43" s="225"/>
      <c r="Y43" s="208"/>
      <c r="Z43" s="208"/>
      <c r="AA43" s="208"/>
      <c r="AB43" s="208"/>
      <c r="AC43" s="208" t="str">
        <f t="shared" si="8"/>
        <v>#N/A</v>
      </c>
      <c r="AD43" s="226" t="str">
        <f t="shared" si="9"/>
        <v/>
      </c>
      <c r="AE43" s="67"/>
      <c r="AF43" s="17"/>
      <c r="AG43" s="17"/>
      <c r="AH43" s="17"/>
      <c r="AI43" s="17"/>
      <c r="AJ43" s="17"/>
      <c r="AK43" s="17"/>
      <c r="AL43" s="17"/>
      <c r="AM43" s="17"/>
      <c r="AN43" s="17"/>
      <c r="AO43" s="17"/>
    </row>
    <row r="44" ht="15.0" customHeight="1">
      <c r="A44" s="230" t="s">
        <v>126</v>
      </c>
      <c r="B44" s="6"/>
      <c r="C44" s="6"/>
      <c r="D44" s="6"/>
      <c r="E44" s="6"/>
      <c r="F44" s="6"/>
      <c r="G44" s="6"/>
      <c r="H44" s="2"/>
      <c r="I44" s="97"/>
      <c r="J44" s="231" t="s">
        <v>27</v>
      </c>
      <c r="K44" s="95"/>
      <c r="L44" s="17"/>
      <c r="M44" s="212"/>
      <c r="N44" s="213"/>
      <c r="O44" s="214"/>
      <c r="P44" s="208"/>
      <c r="Q44" s="214"/>
      <c r="R44" s="209" t="str">
        <f t="shared" si="7"/>
        <v>0</v>
      </c>
      <c r="S44" s="17"/>
      <c r="T44" s="210" t="str">
        <f>IF(N44 = "쉬움", VLOOKUP(P44,'참조 테이블'!$F$1:$J$105,2,FALSE), IF(N44 = "보통", VLOOKUP(P44, '참조 테이블'!$F$1:$J$105, 3, FALSE), IF(N44 = "어려움", VLOOKUP(P44, '참조 테이블'!$F$1:$J$105, 4, FALSE), IF(N44 = "매우 어려움", VLOOKUP(P44, '참조 테이블'!$F$1:$J$105, 5, FALSE), IF(N44 = "종합기능", VLOOKUP(P44, '참조 테이블'!$F$1:$K$105, 6, FALSE), 0)))))</f>
        <v>0</v>
      </c>
      <c r="U44" s="60"/>
      <c r="V44" s="17"/>
      <c r="W44" s="224"/>
      <c r="X44" s="225"/>
      <c r="Y44" s="208"/>
      <c r="Z44" s="208"/>
      <c r="AA44" s="208"/>
      <c r="AB44" s="208"/>
      <c r="AC44" s="208" t="str">
        <f t="shared" si="8"/>
        <v>#N/A</v>
      </c>
      <c r="AD44" s="226" t="str">
        <f t="shared" si="9"/>
        <v/>
      </c>
      <c r="AE44" s="67"/>
      <c r="AF44" s="17"/>
      <c r="AG44" s="17"/>
      <c r="AH44" s="17"/>
      <c r="AI44" s="17"/>
      <c r="AJ44" s="17"/>
      <c r="AK44" s="17"/>
      <c r="AL44" s="17"/>
      <c r="AM44" s="17"/>
      <c r="AN44" s="17"/>
      <c r="AO44" s="17"/>
    </row>
    <row r="45" ht="15.0" customHeight="1">
      <c r="A45" s="63" t="s">
        <v>127</v>
      </c>
      <c r="B45" s="64"/>
      <c r="C45" s="64"/>
      <c r="D45" s="64"/>
      <c r="E45" s="64"/>
      <c r="F45" s="64"/>
      <c r="G45" s="64"/>
      <c r="H45" s="65"/>
      <c r="I45" s="17"/>
      <c r="J45" s="59">
        <v>20.0</v>
      </c>
      <c r="K45" s="60"/>
      <c r="L45" s="17"/>
      <c r="M45" s="212"/>
      <c r="N45" s="213"/>
      <c r="O45" s="214"/>
      <c r="P45" s="208"/>
      <c r="Q45" s="214"/>
      <c r="R45" s="209" t="str">
        <f t="shared" si="7"/>
        <v>0</v>
      </c>
      <c r="S45" s="17"/>
      <c r="T45" s="210" t="str">
        <f>IF(N45 = "쉬움", VLOOKUP(P45,'참조 테이블'!$F$1:$J$105,2,FALSE), IF(N45 = "보통", VLOOKUP(P45, '참조 테이블'!$F$1:$J$105, 3, FALSE), IF(N45 = "어려움", VLOOKUP(P45, '참조 테이블'!$F$1:$J$105, 4, FALSE), IF(N45 = "매우 어려움", VLOOKUP(P45, '참조 테이블'!$F$1:$J$105, 5, FALSE), IF(N45 = "종합기능", VLOOKUP(P45, '참조 테이블'!$F$1:$K$105, 6, FALSE), 0)))))</f>
        <v>0</v>
      </c>
      <c r="U45" s="60"/>
      <c r="V45" s="17"/>
      <c r="W45" s="224"/>
      <c r="X45" s="225"/>
      <c r="Y45" s="208"/>
      <c r="Z45" s="208"/>
      <c r="AA45" s="208"/>
      <c r="AB45" s="208"/>
      <c r="AC45" s="208" t="str">
        <f t="shared" si="8"/>
        <v>#N/A</v>
      </c>
      <c r="AD45" s="226" t="str">
        <f t="shared" si="9"/>
        <v/>
      </c>
      <c r="AE45" s="67"/>
      <c r="AF45" s="17"/>
      <c r="AG45" s="17"/>
      <c r="AH45" s="17"/>
      <c r="AI45" s="17"/>
      <c r="AJ45" s="17"/>
      <c r="AK45" s="17"/>
      <c r="AL45" s="17"/>
      <c r="AM45" s="17"/>
      <c r="AN45" s="17"/>
      <c r="AO45" s="17"/>
    </row>
    <row r="46" ht="15.0" customHeight="1">
      <c r="A46" s="63" t="s">
        <v>128</v>
      </c>
      <c r="B46" s="64"/>
      <c r="C46" s="64"/>
      <c r="D46" s="64"/>
      <c r="E46" s="64"/>
      <c r="F46" s="64"/>
      <c r="G46" s="64"/>
      <c r="H46" s="65"/>
      <c r="I46" s="17"/>
      <c r="J46" s="59">
        <v>5.0</v>
      </c>
      <c r="K46" s="60"/>
      <c r="L46" s="17"/>
      <c r="M46" s="212"/>
      <c r="N46" s="213"/>
      <c r="O46" s="214"/>
      <c r="P46" s="208"/>
      <c r="Q46" s="214"/>
      <c r="R46" s="209" t="str">
        <f t="shared" si="7"/>
        <v>0</v>
      </c>
      <c r="S46" s="17"/>
      <c r="T46" s="210" t="str">
        <f>IF(N46 = "쉬움", VLOOKUP(P46,'참조 테이블'!$F$1:$J$105,2,FALSE), IF(N46 = "보통", VLOOKUP(P46, '참조 테이블'!$F$1:$J$105, 3, FALSE), IF(N46 = "어려움", VLOOKUP(P46, '참조 테이블'!$F$1:$J$105, 4, FALSE), IF(N46 = "매우 어려움", VLOOKUP(P46, '참조 테이블'!$F$1:$J$105, 5, FALSE), IF(N46 = "종합기능", VLOOKUP(P46, '참조 테이블'!$F$1:$K$105, 6, FALSE), 0)))))</f>
        <v>0</v>
      </c>
      <c r="U46" s="60"/>
      <c r="V46" s="17"/>
      <c r="W46" s="224"/>
      <c r="X46" s="225"/>
      <c r="Y46" s="208"/>
      <c r="Z46" s="208"/>
      <c r="AA46" s="208"/>
      <c r="AB46" s="208"/>
      <c r="AC46" s="208" t="str">
        <f t="shared" si="8"/>
        <v>#N/A</v>
      </c>
      <c r="AD46" s="226" t="str">
        <f t="shared" si="9"/>
        <v/>
      </c>
      <c r="AE46" s="67"/>
      <c r="AF46" s="17"/>
      <c r="AG46" s="17"/>
      <c r="AH46" s="17"/>
      <c r="AI46" s="17"/>
      <c r="AJ46" s="17"/>
      <c r="AK46" s="17"/>
      <c r="AL46" s="17"/>
      <c r="AM46" s="17"/>
      <c r="AN46" s="17"/>
      <c r="AO46" s="17"/>
    </row>
    <row r="47" ht="15.0" customHeight="1">
      <c r="A47" s="63" t="s">
        <v>129</v>
      </c>
      <c r="B47" s="64"/>
      <c r="C47" s="64"/>
      <c r="D47" s="64"/>
      <c r="E47" s="64"/>
      <c r="F47" s="64"/>
      <c r="G47" s="64"/>
      <c r="H47" s="65"/>
      <c r="I47" s="17"/>
      <c r="J47" s="59">
        <v>10.0</v>
      </c>
      <c r="K47" s="60"/>
      <c r="L47" s="17"/>
      <c r="M47" s="212"/>
      <c r="N47" s="213"/>
      <c r="O47" s="214"/>
      <c r="P47" s="208"/>
      <c r="Q47" s="214"/>
      <c r="R47" s="209" t="str">
        <f t="shared" si="7"/>
        <v>0</v>
      </c>
      <c r="S47" s="17"/>
      <c r="T47" s="210" t="str">
        <f>IF(N47 = "쉬움", VLOOKUP(P47,'참조 테이블'!$F$1:$J$105,2,FALSE), IF(N47 = "보통", VLOOKUP(P47, '참조 테이블'!$F$1:$J$105, 3, FALSE), IF(N47 = "어려움", VLOOKUP(P47, '참조 테이블'!$F$1:$J$105, 4, FALSE), IF(N47 = "매우 어려움", VLOOKUP(P47, '참조 테이블'!$F$1:$J$105, 5, FALSE), IF(N47 = "종합기능", VLOOKUP(P47, '참조 테이블'!$F$1:$K$105, 6, FALSE), 0)))))</f>
        <v>0</v>
      </c>
      <c r="U47" s="60"/>
      <c r="V47" s="17"/>
      <c r="W47" s="232"/>
      <c r="X47" s="34"/>
      <c r="Y47" s="233"/>
      <c r="Z47" s="233"/>
      <c r="AA47" s="233"/>
      <c r="AB47" s="233"/>
      <c r="AC47" s="79" t="str">
        <f t="shared" si="8"/>
        <v>#N/A</v>
      </c>
      <c r="AD47" s="234" t="str">
        <f t="shared" si="9"/>
        <v/>
      </c>
      <c r="AE47" s="139"/>
      <c r="AF47" s="235"/>
      <c r="AG47" s="17"/>
      <c r="AH47" s="17"/>
      <c r="AI47" s="17"/>
      <c r="AJ47" s="17"/>
      <c r="AK47" s="17"/>
      <c r="AL47" s="17"/>
      <c r="AM47" s="17"/>
      <c r="AN47" s="17"/>
      <c r="AO47" s="17"/>
    </row>
    <row r="48" ht="15.0" customHeight="1">
      <c r="A48" s="63" t="s">
        <v>130</v>
      </c>
      <c r="B48" s="64"/>
      <c r="C48" s="64"/>
      <c r="D48" s="64"/>
      <c r="E48" s="64"/>
      <c r="F48" s="64"/>
      <c r="G48" s="64"/>
      <c r="H48" s="65"/>
      <c r="I48" s="17"/>
      <c r="J48" s="59">
        <v>10.0</v>
      </c>
      <c r="K48" s="60"/>
      <c r="L48" s="17"/>
      <c r="M48" s="212"/>
      <c r="N48" s="213"/>
      <c r="O48" s="214"/>
      <c r="P48" s="208"/>
      <c r="Q48" s="214"/>
      <c r="R48" s="209" t="str">
        <f t="shared" si="7"/>
        <v>0</v>
      </c>
      <c r="S48" s="17"/>
      <c r="T48" s="210" t="str">
        <f>IF(N48 = "쉬움", VLOOKUP(P48,'참조 테이블'!$F$1:$J$105,2,FALSE), IF(N48 = "보통", VLOOKUP(P48, '참조 테이블'!$F$1:$J$105, 3, FALSE), IF(N48 = "어려움", VLOOKUP(P48, '참조 테이블'!$F$1:$J$105, 4, FALSE), IF(N48 = "매우 어려움", VLOOKUP(P48, '참조 테이블'!$F$1:$J$105, 5, FALSE), IF(N48 = "종합기능", VLOOKUP(P48, '참조 테이블'!$F$1:$K$105, 6, FALSE), 0)))))</f>
        <v>0</v>
      </c>
      <c r="U48" s="60"/>
      <c r="V48" s="17"/>
      <c r="AF48" s="17"/>
      <c r="AG48" s="17"/>
      <c r="AH48" s="17"/>
      <c r="AI48" s="17"/>
      <c r="AJ48" s="17"/>
      <c r="AK48" s="17"/>
      <c r="AL48" s="17"/>
      <c r="AM48" s="17"/>
      <c r="AN48" s="17"/>
      <c r="AO48" s="17"/>
    </row>
    <row r="49" ht="15.0" customHeight="1">
      <c r="A49" s="63" t="s">
        <v>131</v>
      </c>
      <c r="B49" s="64"/>
      <c r="C49" s="64"/>
      <c r="D49" s="64"/>
      <c r="E49" s="64"/>
      <c r="F49" s="64"/>
      <c r="G49" s="64"/>
      <c r="H49" s="65"/>
      <c r="I49" s="17"/>
      <c r="J49" s="59">
        <v>30.0</v>
      </c>
      <c r="K49" s="60"/>
      <c r="L49" s="17"/>
      <c r="M49" s="212"/>
      <c r="N49" s="213"/>
      <c r="O49" s="214"/>
      <c r="P49" s="208"/>
      <c r="Q49" s="214"/>
      <c r="R49" s="209" t="str">
        <f t="shared" si="7"/>
        <v>0</v>
      </c>
      <c r="S49" s="17"/>
      <c r="T49" s="210" t="str">
        <f>IF(N49 = "쉬움", VLOOKUP(P49,'참조 테이블'!$F$1:$J$105,2,FALSE), IF(N49 = "보통", VLOOKUP(P49, '참조 테이블'!$F$1:$J$105, 3, FALSE), IF(N49 = "어려움", VLOOKUP(P49, '참조 테이블'!$F$1:$J$105, 4, FALSE), IF(N49 = "매우 어려움", VLOOKUP(P49, '참조 테이블'!$F$1:$J$105, 5, FALSE), IF(N49 = "종합기능", VLOOKUP(P49, '참조 테이블'!$F$1:$K$105, 6, FALSE), 0)))))</f>
        <v>0</v>
      </c>
      <c r="U49" s="60"/>
      <c r="V49" s="17"/>
      <c r="W49" s="202" t="str">
        <f>A43</f>
        <v>집합특성</v>
      </c>
      <c r="X49" s="15"/>
      <c r="Y49" s="15"/>
      <c r="Z49" s="15"/>
      <c r="AA49" s="15"/>
      <c r="AB49" s="15"/>
      <c r="AC49" s="15"/>
      <c r="AD49" s="50"/>
      <c r="AE49" s="51"/>
      <c r="AF49" s="52" t="s">
        <v>27</v>
      </c>
      <c r="AG49" s="16"/>
      <c r="AH49" s="17"/>
      <c r="AI49" s="17"/>
      <c r="AJ49" s="17"/>
      <c r="AK49" s="17"/>
      <c r="AL49" s="17"/>
      <c r="AM49" s="17"/>
      <c r="AN49" s="17"/>
      <c r="AO49" s="17"/>
    </row>
    <row r="50" ht="15.0" customHeight="1">
      <c r="A50" s="63" t="s">
        <v>132</v>
      </c>
      <c r="B50" s="64"/>
      <c r="C50" s="64"/>
      <c r="D50" s="64"/>
      <c r="E50" s="64"/>
      <c r="F50" s="64"/>
      <c r="G50" s="64"/>
      <c r="H50" s="65"/>
      <c r="I50" s="17"/>
      <c r="J50" s="59">
        <v>5.0</v>
      </c>
      <c r="K50" s="60"/>
      <c r="L50" s="17"/>
      <c r="M50" s="212"/>
      <c r="N50" s="213"/>
      <c r="O50" s="214"/>
      <c r="P50" s="208"/>
      <c r="Q50" s="214"/>
      <c r="R50" s="209" t="str">
        <f t="shared" si="7"/>
        <v>0</v>
      </c>
      <c r="S50" s="17"/>
      <c r="T50" s="210" t="str">
        <f>IF(N50 = "쉬움", VLOOKUP(P50,'참조 테이블'!$F$1:$J$105,2,FALSE), IF(N50 = "보통", VLOOKUP(P50, '참조 테이블'!$F$1:$J$105, 3, FALSE), IF(N50 = "어려움", VLOOKUP(P50, '참조 테이블'!$F$1:$J$105, 4, FALSE), IF(N50 = "매우 어려움", VLOOKUP(P50, '참조 테이블'!$F$1:$J$105, 5, FALSE), IF(N50 = "종합기능", VLOOKUP(P50, '참조 테이블'!$F$1:$K$105, 6, FALSE), 0)))))</f>
        <v>0</v>
      </c>
      <c r="U50" s="60"/>
      <c r="V50" s="17"/>
      <c r="W50" s="57"/>
      <c r="X50" s="58"/>
      <c r="Y50" s="58"/>
      <c r="Z50" s="58"/>
      <c r="AA50" s="58"/>
      <c r="AB50" s="58"/>
      <c r="AC50" s="58"/>
      <c r="AD50" s="24"/>
      <c r="AE50" s="17"/>
      <c r="AF50" s="59"/>
      <c r="AG50" s="60"/>
      <c r="AH50" s="17"/>
      <c r="AI50" s="17"/>
      <c r="AJ50" s="17"/>
      <c r="AK50" s="17"/>
      <c r="AL50" s="17"/>
      <c r="AM50" s="17"/>
      <c r="AN50" s="17"/>
      <c r="AO50" s="17"/>
    </row>
    <row r="51" ht="15.0" customHeight="1">
      <c r="A51" s="63"/>
      <c r="B51" s="64"/>
      <c r="C51" s="64"/>
      <c r="D51" s="64"/>
      <c r="E51" s="64"/>
      <c r="F51" s="64"/>
      <c r="G51" s="64"/>
      <c r="H51" s="65"/>
      <c r="I51" s="17"/>
      <c r="J51" s="59"/>
      <c r="K51" s="60"/>
      <c r="L51" s="17"/>
      <c r="M51" s="212"/>
      <c r="N51" s="213"/>
      <c r="O51" s="214"/>
      <c r="P51" s="208"/>
      <c r="Q51" s="214"/>
      <c r="R51" s="209" t="str">
        <f t="shared" si="7"/>
        <v>0</v>
      </c>
      <c r="S51" s="17"/>
      <c r="T51" s="210" t="str">
        <f>IF(N51 = "쉬움", VLOOKUP(P51,'참조 테이블'!$F$1:$J$105,2,FALSE), IF(N51 = "보통", VLOOKUP(P51, '참조 테이블'!$F$1:$J$105, 3, FALSE), IF(N51 = "어려움", VLOOKUP(P51, '참조 테이블'!$F$1:$J$105, 4, FALSE), IF(N51 = "매우 어려움", VLOOKUP(P51, '참조 테이블'!$F$1:$J$105, 5, FALSE), IF(N51 = "종합기능", VLOOKUP(P51, '참조 테이블'!$F$1:$K$105, 6, FALSE), 0)))))</f>
        <v>0</v>
      </c>
      <c r="U51" s="60"/>
      <c r="V51" s="17"/>
      <c r="W51" s="63"/>
      <c r="X51" s="64"/>
      <c r="Y51" s="64"/>
      <c r="Z51" s="64"/>
      <c r="AA51" s="64"/>
      <c r="AB51" s="64"/>
      <c r="AC51" s="64"/>
      <c r="AD51" s="65"/>
      <c r="AE51" s="17"/>
      <c r="AF51" s="59"/>
      <c r="AG51" s="60"/>
      <c r="AH51" s="17"/>
      <c r="AI51" s="17"/>
      <c r="AJ51" s="17"/>
      <c r="AK51" s="17"/>
      <c r="AL51" s="17"/>
      <c r="AM51" s="17"/>
      <c r="AN51" s="17"/>
      <c r="AO51" s="17"/>
    </row>
    <row r="52" ht="15.0" customHeight="1">
      <c r="A52" s="63"/>
      <c r="B52" s="64"/>
      <c r="C52" s="64"/>
      <c r="D52" s="64"/>
      <c r="E52" s="64"/>
      <c r="F52" s="64"/>
      <c r="G52" s="64"/>
      <c r="H52" s="65"/>
      <c r="I52" s="17"/>
      <c r="J52" s="59"/>
      <c r="K52" s="60"/>
      <c r="L52" s="17"/>
      <c r="M52" s="212"/>
      <c r="N52" s="213"/>
      <c r="O52" s="214"/>
      <c r="P52" s="208"/>
      <c r="Q52" s="214"/>
      <c r="R52" s="209" t="str">
        <f t="shared" si="7"/>
        <v>0</v>
      </c>
      <c r="S52" s="17"/>
      <c r="T52" s="210" t="str">
        <f>IF(N52 = "쉬움", VLOOKUP(P52,'참조 테이블'!$F$1:$J$105,2,FALSE), IF(N52 = "보통", VLOOKUP(P52, '참조 테이블'!$F$1:$J$105, 3, FALSE), IF(N52 = "어려움", VLOOKUP(P52, '참조 테이블'!$F$1:$J$105, 4, FALSE), IF(N52 = "매우 어려움", VLOOKUP(P52, '참조 테이블'!$F$1:$J$105, 5, FALSE), IF(N52 = "종합기능", VLOOKUP(P52, '참조 테이블'!$F$1:$K$105, 6, FALSE), 0)))))</f>
        <v>0</v>
      </c>
      <c r="U52" s="60"/>
      <c r="V52" s="17"/>
      <c r="W52" s="63"/>
      <c r="X52" s="64"/>
      <c r="Y52" s="64"/>
      <c r="Z52" s="64"/>
      <c r="AA52" s="64"/>
      <c r="AB52" s="64"/>
      <c r="AC52" s="64"/>
      <c r="AD52" s="65"/>
      <c r="AE52" s="17"/>
      <c r="AF52" s="59"/>
      <c r="AG52" s="60"/>
      <c r="AH52" s="17"/>
      <c r="AI52" s="17"/>
      <c r="AJ52" s="17"/>
      <c r="AK52" s="17"/>
      <c r="AL52" s="17"/>
      <c r="AM52" s="17"/>
      <c r="AN52" s="17"/>
      <c r="AO52" s="17"/>
    </row>
    <row r="53" ht="15.0" customHeight="1">
      <c r="A53" s="63"/>
      <c r="B53" s="64"/>
      <c r="C53" s="64"/>
      <c r="D53" s="64"/>
      <c r="E53" s="64"/>
      <c r="F53" s="64"/>
      <c r="G53" s="64"/>
      <c r="H53" s="65"/>
      <c r="I53" s="17"/>
      <c r="J53" s="59"/>
      <c r="K53" s="60"/>
      <c r="L53" s="17"/>
      <c r="M53" s="212"/>
      <c r="N53" s="213"/>
      <c r="O53" s="214"/>
      <c r="P53" s="208"/>
      <c r="Q53" s="214"/>
      <c r="R53" s="209" t="str">
        <f t="shared" si="7"/>
        <v>0</v>
      </c>
      <c r="S53" s="17"/>
      <c r="T53" s="210" t="str">
        <f>IF(N53 = "쉬움", VLOOKUP(P53,'참조 테이블'!$F$1:$J$105,2,FALSE), IF(N53 = "보통", VLOOKUP(P53, '참조 테이블'!$F$1:$J$105, 3, FALSE), IF(N53 = "어려움", VLOOKUP(P53, '참조 테이블'!$F$1:$J$105, 4, FALSE), IF(N53 = "매우 어려움", VLOOKUP(P53, '참조 테이블'!$F$1:$J$105, 5, FALSE), IF(N53 = "종합기능", VLOOKUP(P53, '참조 테이블'!$F$1:$K$105, 6, FALSE), 0)))))</f>
        <v>0</v>
      </c>
      <c r="U53" s="60"/>
      <c r="V53" s="17"/>
      <c r="W53" s="63"/>
      <c r="X53" s="64"/>
      <c r="Y53" s="64"/>
      <c r="Z53" s="64"/>
      <c r="AA53" s="64"/>
      <c r="AB53" s="64"/>
      <c r="AC53" s="64"/>
      <c r="AD53" s="65"/>
      <c r="AE53" s="17"/>
      <c r="AF53" s="59"/>
      <c r="AG53" s="60"/>
      <c r="AH53" s="17"/>
      <c r="AI53" s="17"/>
      <c r="AJ53" s="17"/>
      <c r="AK53" s="17"/>
      <c r="AL53" s="17"/>
      <c r="AM53" s="17"/>
      <c r="AN53" s="17"/>
      <c r="AO53" s="17"/>
    </row>
    <row r="54" ht="15.0" customHeight="1">
      <c r="A54" s="63"/>
      <c r="B54" s="64"/>
      <c r="C54" s="64"/>
      <c r="D54" s="64"/>
      <c r="E54" s="64"/>
      <c r="F54" s="64"/>
      <c r="G54" s="64"/>
      <c r="H54" s="65"/>
      <c r="I54" s="17"/>
      <c r="J54" s="59"/>
      <c r="K54" s="60"/>
      <c r="L54" s="17"/>
      <c r="M54" s="212"/>
      <c r="N54" s="213"/>
      <c r="O54" s="214"/>
      <c r="P54" s="208"/>
      <c r="Q54" s="214"/>
      <c r="R54" s="209" t="str">
        <f t="shared" si="7"/>
        <v>0</v>
      </c>
      <c r="S54" s="17"/>
      <c r="T54" s="210" t="str">
        <f>IF(N54 = "쉬움", VLOOKUP(P54,'참조 테이블'!$F$1:$J$105,2,FALSE), IF(N54 = "보통", VLOOKUP(P54, '참조 테이블'!$F$1:$J$105, 3, FALSE), IF(N54 = "어려움", VLOOKUP(P54, '참조 테이블'!$F$1:$J$105, 4, FALSE), IF(N54 = "매우 어려움", VLOOKUP(P54, '참조 테이블'!$F$1:$J$105, 5, FALSE), IF(N54 = "종합기능", VLOOKUP(P54, '참조 테이블'!$F$1:$K$105, 6, FALSE), 0)))))</f>
        <v>0</v>
      </c>
      <c r="U54" s="60"/>
      <c r="V54" s="17"/>
      <c r="W54" s="63"/>
      <c r="X54" s="64"/>
      <c r="Y54" s="64"/>
      <c r="Z54" s="64"/>
      <c r="AA54" s="64"/>
      <c r="AB54" s="64"/>
      <c r="AC54" s="64"/>
      <c r="AD54" s="65"/>
      <c r="AE54" s="17"/>
      <c r="AF54" s="59"/>
      <c r="AG54" s="60"/>
      <c r="AH54" s="17"/>
      <c r="AI54" s="17"/>
      <c r="AJ54" s="17"/>
      <c r="AK54" s="17"/>
      <c r="AL54" s="17"/>
      <c r="AM54" s="17"/>
      <c r="AN54" s="17"/>
      <c r="AO54" s="17"/>
    </row>
    <row r="55" ht="15.0" customHeight="1">
      <c r="A55" s="63"/>
      <c r="B55" s="64"/>
      <c r="C55" s="64"/>
      <c r="D55" s="64"/>
      <c r="E55" s="64"/>
      <c r="F55" s="64"/>
      <c r="G55" s="64"/>
      <c r="H55" s="65"/>
      <c r="I55" s="17"/>
      <c r="J55" s="59"/>
      <c r="K55" s="60"/>
      <c r="L55" s="17"/>
      <c r="M55" s="212"/>
      <c r="N55" s="213"/>
      <c r="O55" s="214"/>
      <c r="P55" s="208"/>
      <c r="Q55" s="214"/>
      <c r="R55" s="209" t="str">
        <f t="shared" si="7"/>
        <v>0</v>
      </c>
      <c r="S55" s="17"/>
      <c r="T55" s="210" t="str">
        <f>IF(N55 = "쉬움", VLOOKUP(P55,'참조 테이블'!$F$1:$J$105,2,FALSE), IF(N55 = "보통", VLOOKUP(P55, '참조 테이블'!$F$1:$J$105, 3, FALSE), IF(N55 = "어려움", VLOOKUP(P55, '참조 테이블'!$F$1:$J$105, 4, FALSE), IF(N55 = "매우 어려움", VLOOKUP(P55, '참조 테이블'!$F$1:$J$105, 5, FALSE), IF(N55 = "종합기능", VLOOKUP(P55, '참조 테이블'!$F$1:$K$105, 6, FALSE), 0)))))</f>
        <v>0</v>
      </c>
      <c r="U55" s="60"/>
      <c r="V55" s="17"/>
      <c r="W55" s="63"/>
      <c r="X55" s="64"/>
      <c r="Y55" s="64"/>
      <c r="Z55" s="64"/>
      <c r="AA55" s="64"/>
      <c r="AB55" s="64"/>
      <c r="AC55" s="64"/>
      <c r="AD55" s="65"/>
      <c r="AE55" s="17"/>
      <c r="AF55" s="59"/>
      <c r="AG55" s="60"/>
      <c r="AH55" s="17"/>
      <c r="AI55" s="17"/>
      <c r="AJ55" s="17"/>
      <c r="AK55" s="17"/>
      <c r="AL55" s="17"/>
      <c r="AM55" s="17"/>
      <c r="AN55" s="17"/>
      <c r="AO55" s="17"/>
    </row>
    <row r="56" ht="15.0" customHeight="1">
      <c r="A56" s="63"/>
      <c r="B56" s="64"/>
      <c r="C56" s="64"/>
      <c r="D56" s="64"/>
      <c r="E56" s="64"/>
      <c r="F56" s="64"/>
      <c r="G56" s="64"/>
      <c r="H56" s="65"/>
      <c r="I56" s="17"/>
      <c r="J56" s="59"/>
      <c r="K56" s="60"/>
      <c r="L56" s="17"/>
      <c r="M56" s="212"/>
      <c r="N56" s="213"/>
      <c r="O56" s="214"/>
      <c r="P56" s="208"/>
      <c r="Q56" s="214"/>
      <c r="R56" s="209" t="str">
        <f t="shared" si="7"/>
        <v>0</v>
      </c>
      <c r="S56" s="17"/>
      <c r="T56" s="210" t="str">
        <f>IF(N56 = "쉬움", VLOOKUP(P56,'참조 테이블'!$F$1:$J$105,2,FALSE), IF(N56 = "보통", VLOOKUP(P56, '참조 테이블'!$F$1:$J$105, 3, FALSE), IF(N56 = "어려움", VLOOKUP(P56, '참조 테이블'!$F$1:$J$105, 4, FALSE), IF(N56 = "매우 어려움", VLOOKUP(P56, '참조 테이블'!$F$1:$J$105, 5, FALSE), IF(N56 = "종합기능", VLOOKUP(P56, '참조 테이블'!$F$1:$K$105, 6, FALSE), 0)))))</f>
        <v>0</v>
      </c>
      <c r="U56" s="60"/>
      <c r="V56" s="17"/>
      <c r="W56" s="63"/>
      <c r="X56" s="64"/>
      <c r="Y56" s="64"/>
      <c r="Z56" s="64"/>
      <c r="AA56" s="64"/>
      <c r="AB56" s="64"/>
      <c r="AC56" s="64"/>
      <c r="AD56" s="65"/>
      <c r="AE56" s="17"/>
      <c r="AF56" s="59"/>
      <c r="AG56" s="60"/>
      <c r="AH56" s="17"/>
      <c r="AI56" s="17"/>
      <c r="AJ56" s="17"/>
      <c r="AK56" s="17"/>
      <c r="AL56" s="17"/>
      <c r="AM56" s="17"/>
      <c r="AN56" s="17"/>
      <c r="AO56" s="17"/>
    </row>
    <row r="57" ht="15.0" customHeight="1">
      <c r="A57" s="63"/>
      <c r="B57" s="64"/>
      <c r="C57" s="64"/>
      <c r="D57" s="64"/>
      <c r="E57" s="64"/>
      <c r="F57" s="64"/>
      <c r="G57" s="64"/>
      <c r="H57" s="65"/>
      <c r="I57" s="17"/>
      <c r="J57" s="59"/>
      <c r="K57" s="60"/>
      <c r="L57" s="17"/>
      <c r="M57" s="212"/>
      <c r="N57" s="213"/>
      <c r="O57" s="214"/>
      <c r="P57" s="208"/>
      <c r="Q57" s="214"/>
      <c r="R57" s="209" t="str">
        <f t="shared" si="7"/>
        <v>0</v>
      </c>
      <c r="S57" s="17"/>
      <c r="T57" s="210" t="str">
        <f>IF(N57 = "쉬움", VLOOKUP(P57,'참조 테이블'!$F$1:$J$105,2,FALSE), IF(N57 = "보통", VLOOKUP(P57, '참조 테이블'!$F$1:$J$105, 3, FALSE), IF(N57 = "어려움", VLOOKUP(P57, '참조 테이블'!$F$1:$J$105, 4, FALSE), IF(N57 = "매우 어려움", VLOOKUP(P57, '참조 테이블'!$F$1:$J$105, 5, FALSE), IF(N57 = "종합기능", VLOOKUP(P57, '참조 테이블'!$F$1:$K$105, 6, FALSE), 0)))))</f>
        <v>0</v>
      </c>
      <c r="U57" s="60"/>
      <c r="V57" s="17"/>
      <c r="W57" s="63"/>
      <c r="X57" s="64"/>
      <c r="Y57" s="64"/>
      <c r="Z57" s="64"/>
      <c r="AA57" s="64"/>
      <c r="AB57" s="64"/>
      <c r="AC57" s="64"/>
      <c r="AD57" s="65"/>
      <c r="AE57" s="17"/>
      <c r="AF57" s="59"/>
      <c r="AG57" s="60"/>
      <c r="AH57" s="17"/>
      <c r="AI57" s="17"/>
      <c r="AJ57" s="17"/>
      <c r="AK57" s="17"/>
      <c r="AL57" s="17"/>
      <c r="AM57" s="17"/>
      <c r="AN57" s="17"/>
      <c r="AO57" s="17"/>
    </row>
    <row r="58" ht="15.0" customHeight="1">
      <c r="A58" s="140"/>
      <c r="B58" s="141"/>
      <c r="C58" s="141"/>
      <c r="D58" s="141"/>
      <c r="E58" s="141"/>
      <c r="F58" s="141"/>
      <c r="G58" s="141"/>
      <c r="H58" s="33"/>
      <c r="I58" s="79"/>
      <c r="J58" s="142"/>
      <c r="K58" s="139"/>
      <c r="L58" s="17"/>
      <c r="M58" s="236"/>
      <c r="N58" s="237"/>
      <c r="O58" s="233"/>
      <c r="P58" s="79"/>
      <c r="Q58" s="233"/>
      <c r="R58" s="238" t="str">
        <f t="shared" si="7"/>
        <v>0</v>
      </c>
      <c r="S58" s="79"/>
      <c r="T58" s="234" t="str">
        <f>IF(N58 = "쉬움", VLOOKUP(P58,'참조 테이블'!$F$1:$J$105,2,FALSE), IF(N58 = "보통", VLOOKUP(P58, '참조 테이블'!$F$1:$J$105, 3, FALSE), IF(N58 = "어려움", VLOOKUP(P58, '참조 테이블'!$F$1:$J$105, 4, FALSE), IF(N58 = "매우 어려움", VLOOKUP(P58, '참조 테이블'!$F$1:$J$105, 5, FALSE), IF(N58 = "종합기능", VLOOKUP(P58, '참조 테이블'!$F$1:$K$105, 6, FALSE), 0)))))</f>
        <v>0</v>
      </c>
      <c r="U58" s="139"/>
      <c r="V58" s="17"/>
      <c r="W58" s="140"/>
      <c r="X58" s="141"/>
      <c r="Y58" s="141"/>
      <c r="Z58" s="141"/>
      <c r="AA58" s="141"/>
      <c r="AB58" s="141"/>
      <c r="AC58" s="141"/>
      <c r="AD58" s="33"/>
      <c r="AE58" s="79"/>
      <c r="AF58" s="80"/>
      <c r="AG58" s="81"/>
      <c r="AH58" s="17"/>
      <c r="AI58" s="17"/>
      <c r="AJ58" s="17"/>
      <c r="AK58" s="17"/>
      <c r="AL58" s="17"/>
      <c r="AM58" s="17"/>
      <c r="AN58" s="17"/>
      <c r="AO58" s="17"/>
    </row>
    <row r="59" ht="6.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row>
    <row r="60" ht="19.5" customHeight="1">
      <c r="A60" s="239" t="s">
        <v>133</v>
      </c>
      <c r="B60" s="84"/>
      <c r="C60" s="240" t="s">
        <v>134</v>
      </c>
      <c r="D60" s="83"/>
      <c r="E60" s="84"/>
      <c r="F60" s="241" t="str">
        <f>SUM(A8:H8)+SUM(A12:H12)+H20+H21</f>
        <v>126</v>
      </c>
      <c r="G60" s="84"/>
      <c r="H60" s="240" t="s">
        <v>135</v>
      </c>
      <c r="I60" s="83"/>
      <c r="J60" s="83"/>
      <c r="K60" s="83"/>
      <c r="L60" s="84"/>
      <c r="M60" s="242" t="str">
        <f>SUM(J31:K42)+SUM(T7:U12)+SUM(T14:U18)+SUM(T21:U28)+A18+J43</f>
        <v>39</v>
      </c>
      <c r="N60" s="243" t="s">
        <v>136</v>
      </c>
      <c r="O60" s="84"/>
      <c r="P60" s="242" t="str">
        <f>SUM(J45:L58)</f>
        <v>80</v>
      </c>
      <c r="Q60" s="240" t="s">
        <v>137</v>
      </c>
      <c r="R60" s="84"/>
      <c r="S60" s="244"/>
      <c r="T60" s="241" t="str">
        <f>SUM(T31:T58)+SUM(AD41:AE47)</f>
        <v>25</v>
      </c>
      <c r="U60" s="245"/>
      <c r="V60" s="17"/>
      <c r="W60" s="17"/>
      <c r="X60" s="17"/>
      <c r="Y60" s="17"/>
      <c r="Z60" s="17"/>
      <c r="AA60" s="17"/>
      <c r="AB60" s="17"/>
      <c r="AC60" s="17"/>
      <c r="AD60" s="17"/>
      <c r="AE60" s="17"/>
      <c r="AF60" s="17"/>
      <c r="AG60" s="17"/>
      <c r="AH60" s="17"/>
      <c r="AI60" s="17"/>
      <c r="AJ60" s="17"/>
      <c r="AK60" s="17"/>
      <c r="AL60" s="17"/>
      <c r="AM60" s="17"/>
      <c r="AN60" s="17"/>
      <c r="AO60" s="17"/>
    </row>
    <row r="61" ht="6.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row>
    <row r="62" ht="9.75" customHeight="1">
      <c r="A62" s="44" t="s">
        <v>138</v>
      </c>
      <c r="B62" s="17"/>
      <c r="C62" s="17"/>
      <c r="D62" s="17"/>
      <c r="E62" s="246" t="s">
        <v>139</v>
      </c>
      <c r="F62" s="17"/>
      <c r="G62" s="17"/>
      <c r="H62" s="17"/>
      <c r="I62" s="17"/>
      <c r="J62" s="17"/>
      <c r="K62" s="17"/>
      <c r="L62" s="17"/>
      <c r="M62" s="17"/>
      <c r="N62" s="17"/>
      <c r="O62" s="17"/>
      <c r="P62" s="17"/>
      <c r="Q62" s="17"/>
      <c r="R62" s="17"/>
      <c r="S62" s="17"/>
      <c r="T62" s="247"/>
      <c r="U62" s="13"/>
      <c r="V62" s="17"/>
      <c r="W62" s="17"/>
      <c r="X62" s="17"/>
      <c r="Y62" s="17"/>
      <c r="Z62" s="17"/>
      <c r="AA62" s="17"/>
      <c r="AB62" s="17"/>
      <c r="AC62" s="17"/>
      <c r="AD62" s="17"/>
      <c r="AE62" s="17"/>
      <c r="AF62" s="17"/>
      <c r="AG62" s="17"/>
      <c r="AH62" s="17"/>
      <c r="AI62" s="17"/>
      <c r="AJ62" s="17"/>
      <c r="AK62" s="17"/>
      <c r="AL62" s="17"/>
      <c r="AM62" s="17"/>
      <c r="AN62" s="17"/>
      <c r="AO62" s="17"/>
    </row>
    <row r="63" ht="15.0" customHeight="1">
      <c r="A63" s="14" t="s">
        <v>140</v>
      </c>
      <c r="B63" s="15"/>
      <c r="C63" s="15"/>
      <c r="D63" s="15"/>
      <c r="E63" s="15"/>
      <c r="F63" s="15"/>
      <c r="G63" s="50"/>
      <c r="H63" s="204" t="s">
        <v>90</v>
      </c>
      <c r="I63" s="51"/>
      <c r="J63" s="205" t="s">
        <v>12</v>
      </c>
      <c r="K63" s="204" t="s">
        <v>141</v>
      </c>
      <c r="L63" s="204" t="s">
        <v>46</v>
      </c>
      <c r="M63" s="204" t="s">
        <v>15</v>
      </c>
      <c r="N63" s="204" t="s">
        <v>68</v>
      </c>
      <c r="O63" s="204" t="s">
        <v>19</v>
      </c>
      <c r="P63" s="204" t="s">
        <v>142</v>
      </c>
      <c r="Q63" s="204" t="s">
        <v>143</v>
      </c>
      <c r="R63" s="248" t="s">
        <v>144</v>
      </c>
      <c r="S63" s="53"/>
      <c r="T63" s="249" t="s">
        <v>145</v>
      </c>
      <c r="U63" s="6"/>
      <c r="V63" s="2"/>
      <c r="W63" s="53"/>
      <c r="X63" s="14" t="str">
        <f>O88</f>
        <v>가방 1</v>
      </c>
      <c r="Y63" s="15"/>
      <c r="Z63" s="50"/>
      <c r="AA63" s="204" t="s">
        <v>146</v>
      </c>
      <c r="AB63" s="51"/>
      <c r="AC63" s="204" t="s">
        <v>142</v>
      </c>
      <c r="AD63" s="204" t="s">
        <v>143</v>
      </c>
      <c r="AE63" s="248" t="s">
        <v>147</v>
      </c>
      <c r="AF63" s="17"/>
      <c r="AG63" s="17"/>
      <c r="AH63" s="17"/>
      <c r="AI63" s="17"/>
      <c r="AJ63" s="17"/>
      <c r="AK63" s="17"/>
      <c r="AL63" s="17"/>
      <c r="AM63" s="17"/>
      <c r="AN63" s="17"/>
      <c r="AO63" s="17"/>
    </row>
    <row r="64" ht="15.0" customHeight="1">
      <c r="A64" s="250" t="s">
        <v>99</v>
      </c>
      <c r="B64" s="58"/>
      <c r="C64" s="58"/>
      <c r="D64" s="58"/>
      <c r="E64" s="58"/>
      <c r="F64" s="58"/>
      <c r="G64" s="24"/>
      <c r="H64" s="251" t="s">
        <v>97</v>
      </c>
      <c r="I64" s="17"/>
      <c r="J64" s="252" t="s">
        <v>49</v>
      </c>
      <c r="K64" s="252">
        <v>0.0</v>
      </c>
      <c r="L64" s="253" t="s">
        <v>148</v>
      </c>
      <c r="M64" s="208" t="s">
        <v>149</v>
      </c>
      <c r="N64" s="208" t="s">
        <v>55</v>
      </c>
      <c r="O64" s="208">
        <v>0.0</v>
      </c>
      <c r="P64" s="254"/>
      <c r="Q64" s="208"/>
      <c r="R64" s="255"/>
      <c r="S64" s="53"/>
      <c r="T64" s="256" t="str">
        <f>(R82+R83+R84+R85)</f>
        <v>0</v>
      </c>
      <c r="U64" s="257"/>
      <c r="V64" s="47"/>
      <c r="W64" s="53"/>
      <c r="X64" s="258" t="s">
        <v>150</v>
      </c>
      <c r="Y64" s="24"/>
      <c r="Z64" s="251"/>
      <c r="AA64" s="208"/>
      <c r="AB64" s="208"/>
      <c r="AC64" s="254"/>
      <c r="AD64" s="208"/>
      <c r="AE64" s="259">
        <v>1.0</v>
      </c>
      <c r="AF64" s="17"/>
      <c r="AG64" s="17"/>
      <c r="AH64" s="17"/>
      <c r="AI64" s="17"/>
      <c r="AJ64" s="17"/>
      <c r="AK64" s="17"/>
      <c r="AL64" s="17"/>
      <c r="AM64" s="17"/>
      <c r="AN64" s="17"/>
      <c r="AO64" s="17"/>
    </row>
    <row r="65" ht="15.0" customHeight="1">
      <c r="A65" s="250" t="s">
        <v>106</v>
      </c>
      <c r="B65" s="58"/>
      <c r="C65" s="58"/>
      <c r="D65" s="58"/>
      <c r="E65" s="58"/>
      <c r="F65" s="58"/>
      <c r="G65" s="24"/>
      <c r="H65" s="251" t="s">
        <v>97</v>
      </c>
      <c r="I65" s="17"/>
      <c r="J65" s="252" t="s">
        <v>49</v>
      </c>
      <c r="K65" s="252">
        <v>0.0</v>
      </c>
      <c r="L65" s="253" t="s">
        <v>151</v>
      </c>
      <c r="M65" s="208" t="s">
        <v>149</v>
      </c>
      <c r="N65" s="208" t="s">
        <v>55</v>
      </c>
      <c r="O65" s="208">
        <v>0.0</v>
      </c>
      <c r="P65" s="254"/>
      <c r="Q65" s="208"/>
      <c r="R65" s="260"/>
      <c r="S65" s="53"/>
      <c r="T65" s="261"/>
      <c r="V65" s="120"/>
      <c r="W65" s="53"/>
      <c r="X65" s="57"/>
      <c r="Y65" s="24"/>
      <c r="Z65" s="251"/>
      <c r="AA65" s="208"/>
      <c r="AB65" s="208"/>
      <c r="AC65" s="254"/>
      <c r="AD65" s="208"/>
      <c r="AE65" s="262"/>
      <c r="AF65" s="17"/>
      <c r="AG65" s="17"/>
      <c r="AH65" s="17"/>
      <c r="AI65" s="17"/>
      <c r="AJ65" s="17"/>
      <c r="AK65" s="17"/>
      <c r="AL65" s="17"/>
      <c r="AM65" s="17"/>
      <c r="AN65" s="17"/>
      <c r="AO65" s="17"/>
    </row>
    <row r="66" ht="15.0" customHeight="1">
      <c r="A66" s="250"/>
      <c r="B66" s="58"/>
      <c r="C66" s="58"/>
      <c r="D66" s="58"/>
      <c r="E66" s="58"/>
      <c r="F66" s="58"/>
      <c r="G66" s="24"/>
      <c r="H66" s="251"/>
      <c r="I66" s="17"/>
      <c r="J66" s="252"/>
      <c r="K66" s="252"/>
      <c r="L66" s="253"/>
      <c r="M66" s="214"/>
      <c r="N66" s="214"/>
      <c r="O66" s="214"/>
      <c r="P66" s="208"/>
      <c r="Q66" s="214"/>
      <c r="R66" s="260"/>
      <c r="S66" s="53"/>
      <c r="T66" s="54"/>
      <c r="U66" s="137"/>
      <c r="V66" s="55"/>
      <c r="W66" s="53"/>
      <c r="X66" s="57"/>
      <c r="Y66" s="24"/>
      <c r="Z66" s="251"/>
      <c r="AA66" s="208"/>
      <c r="AB66" s="208"/>
      <c r="AC66" s="254"/>
      <c r="AD66" s="208"/>
      <c r="AE66" s="262"/>
      <c r="AF66" s="17"/>
      <c r="AG66" s="17"/>
      <c r="AH66" s="17"/>
      <c r="AI66" s="17"/>
      <c r="AJ66" s="17"/>
      <c r="AK66" s="17"/>
      <c r="AL66" s="17"/>
      <c r="AM66" s="17"/>
      <c r="AN66" s="17"/>
      <c r="AO66" s="17"/>
    </row>
    <row r="67" ht="15.0" customHeight="1">
      <c r="A67" s="250"/>
      <c r="B67" s="58"/>
      <c r="C67" s="58"/>
      <c r="D67" s="58"/>
      <c r="E67" s="58"/>
      <c r="F67" s="58"/>
      <c r="G67" s="24"/>
      <c r="H67" s="251"/>
      <c r="I67" s="17"/>
      <c r="J67" s="252"/>
      <c r="K67" s="252"/>
      <c r="L67" s="253"/>
      <c r="M67" s="214"/>
      <c r="N67" s="214"/>
      <c r="O67" s="214"/>
      <c r="P67" s="208"/>
      <c r="Q67" s="214"/>
      <c r="R67" s="260"/>
      <c r="S67" s="53"/>
      <c r="T67" s="263" t="s">
        <v>44</v>
      </c>
      <c r="U67" s="83"/>
      <c r="V67" s="84"/>
      <c r="W67" s="53"/>
      <c r="X67" s="57"/>
      <c r="Y67" s="24"/>
      <c r="Z67" s="251"/>
      <c r="AA67" s="208"/>
      <c r="AB67" s="208"/>
      <c r="AC67" s="254"/>
      <c r="AD67" s="208"/>
      <c r="AE67" s="262"/>
      <c r="AF67" s="17"/>
      <c r="AG67" s="17"/>
      <c r="AH67" s="17"/>
      <c r="AI67" s="17"/>
      <c r="AJ67" s="17"/>
      <c r="AK67" s="17"/>
      <c r="AL67" s="17"/>
      <c r="AM67" s="17"/>
      <c r="AN67" s="17"/>
      <c r="AO67" s="17"/>
    </row>
    <row r="68" ht="15.0" customHeight="1">
      <c r="A68" s="264"/>
      <c r="B68" s="78"/>
      <c r="C68" s="78"/>
      <c r="D68" s="78"/>
      <c r="E68" s="78"/>
      <c r="F68" s="78"/>
      <c r="G68" s="43"/>
      <c r="H68" s="198"/>
      <c r="I68" s="79"/>
      <c r="J68" s="265"/>
      <c r="K68" s="265"/>
      <c r="L68" s="266"/>
      <c r="M68" s="233"/>
      <c r="N68" s="233"/>
      <c r="O68" s="233"/>
      <c r="P68" s="79"/>
      <c r="Q68" s="233"/>
      <c r="R68" s="267"/>
      <c r="S68" s="53"/>
      <c r="T68" s="268" t="str">
        <f>(C17)</f>
        <v>12</v>
      </c>
      <c r="U68" s="83"/>
      <c r="V68" s="245"/>
      <c r="W68" s="269"/>
      <c r="X68" s="57"/>
      <c r="Y68" s="24"/>
      <c r="Z68" s="251"/>
      <c r="AA68" s="208"/>
      <c r="AB68" s="208"/>
      <c r="AC68" s="254"/>
      <c r="AD68" s="208"/>
      <c r="AE68" s="262"/>
      <c r="AF68" s="17"/>
      <c r="AG68" s="17"/>
      <c r="AH68" s="17"/>
      <c r="AI68" s="17"/>
      <c r="AJ68" s="17"/>
      <c r="AK68" s="17"/>
      <c r="AL68" s="17"/>
      <c r="AM68" s="17"/>
      <c r="AN68" s="17"/>
      <c r="AO68" s="17"/>
    </row>
    <row r="69" ht="15.0" customHeight="1">
      <c r="A69" s="17"/>
      <c r="B69" s="17"/>
      <c r="C69" s="17"/>
      <c r="D69" s="17"/>
      <c r="E69" s="17"/>
      <c r="F69" s="17"/>
      <c r="G69" s="17"/>
      <c r="H69" s="17"/>
      <c r="I69" s="17"/>
      <c r="J69" s="17"/>
      <c r="K69" s="17"/>
      <c r="L69" s="17"/>
      <c r="M69" s="17"/>
      <c r="N69" s="53"/>
      <c r="O69" s="270" t="s">
        <v>152</v>
      </c>
      <c r="P69" s="17"/>
      <c r="Q69" s="270"/>
      <c r="R69" s="53"/>
      <c r="S69" s="17"/>
      <c r="T69" s="271" t="s">
        <v>115</v>
      </c>
      <c r="U69" s="83"/>
      <c r="V69" s="84"/>
      <c r="W69" s="17"/>
      <c r="X69" s="57"/>
      <c r="Y69" s="24"/>
      <c r="Z69" s="251"/>
      <c r="AA69" s="208"/>
      <c r="AB69" s="208"/>
      <c r="AC69" s="254"/>
      <c r="AD69" s="208"/>
      <c r="AE69" s="262"/>
      <c r="AF69" s="17"/>
      <c r="AG69" s="17"/>
      <c r="AH69" s="17"/>
      <c r="AI69" s="17"/>
      <c r="AJ69" s="17"/>
      <c r="AK69" s="17"/>
      <c r="AL69" s="17"/>
      <c r="AM69" s="17"/>
      <c r="AN69" s="17"/>
      <c r="AO69" s="17"/>
    </row>
    <row r="70" ht="15.0" customHeight="1">
      <c r="A70" s="202" t="s">
        <v>153</v>
      </c>
      <c r="B70" s="15"/>
      <c r="C70" s="50"/>
      <c r="D70" s="204" t="s">
        <v>154</v>
      </c>
      <c r="E70" s="204" t="s">
        <v>142</v>
      </c>
      <c r="F70" s="204" t="s">
        <v>143</v>
      </c>
      <c r="G70" s="204" t="s">
        <v>155</v>
      </c>
      <c r="H70" s="204" t="s">
        <v>30</v>
      </c>
      <c r="I70" s="204"/>
      <c r="J70" s="204" t="s">
        <v>146</v>
      </c>
      <c r="K70" s="248" t="s">
        <v>144</v>
      </c>
      <c r="L70" s="17"/>
      <c r="M70" s="17"/>
      <c r="N70" s="202" t="s">
        <v>156</v>
      </c>
      <c r="O70" s="50"/>
      <c r="P70" s="204" t="s">
        <v>147</v>
      </c>
      <c r="Q70" s="204" t="s">
        <v>143</v>
      </c>
      <c r="R70" s="248" t="s">
        <v>142</v>
      </c>
      <c r="S70" s="17"/>
      <c r="T70" s="272"/>
      <c r="U70" s="257"/>
      <c r="V70" s="47"/>
      <c r="W70" s="17"/>
      <c r="X70" s="57"/>
      <c r="Y70" s="24"/>
      <c r="Z70" s="251"/>
      <c r="AA70" s="208"/>
      <c r="AB70" s="208"/>
      <c r="AC70" s="254"/>
      <c r="AD70" s="208"/>
      <c r="AE70" s="262"/>
      <c r="AF70" s="17"/>
      <c r="AG70" s="17"/>
      <c r="AH70" s="17"/>
      <c r="AI70" s="17"/>
      <c r="AJ70" s="17"/>
      <c r="AK70" s="17"/>
      <c r="AL70" s="17"/>
      <c r="AM70" s="17"/>
      <c r="AN70" s="17"/>
      <c r="AO70" s="17"/>
    </row>
    <row r="71" ht="15.0" customHeight="1">
      <c r="A71" s="57"/>
      <c r="B71" s="58"/>
      <c r="C71" s="24"/>
      <c r="D71" s="208"/>
      <c r="E71" s="254"/>
      <c r="F71" s="208"/>
      <c r="G71" s="208"/>
      <c r="H71" s="208"/>
      <c r="I71" s="208"/>
      <c r="J71" s="208"/>
      <c r="K71" s="262"/>
      <c r="L71" s="17"/>
      <c r="M71" s="17"/>
      <c r="N71" s="57"/>
      <c r="O71" s="24"/>
      <c r="P71" s="208"/>
      <c r="Q71" s="208"/>
      <c r="R71" s="273" t="str">
        <f t="shared" ref="R71:R72" si="10">(Q71*P71)*40</f>
        <v>$0 </v>
      </c>
      <c r="S71" s="17"/>
      <c r="T71" s="261"/>
      <c r="V71" s="120"/>
      <c r="W71" s="17"/>
      <c r="X71" s="57"/>
      <c r="Y71" s="24"/>
      <c r="Z71" s="251"/>
      <c r="AA71" s="208"/>
      <c r="AB71" s="208"/>
      <c r="AC71" s="254"/>
      <c r="AD71" s="208"/>
      <c r="AE71" s="262"/>
      <c r="AF71" s="17"/>
      <c r="AG71" s="17"/>
      <c r="AH71" s="17"/>
      <c r="AI71" s="17"/>
      <c r="AJ71" s="17"/>
      <c r="AK71" s="17"/>
      <c r="AL71" s="17"/>
      <c r="AM71" s="17"/>
      <c r="AN71" s="17"/>
      <c r="AO71" s="17"/>
    </row>
    <row r="72" ht="15.0" customHeight="1">
      <c r="A72" s="77"/>
      <c r="B72" s="78"/>
      <c r="C72" s="43"/>
      <c r="D72" s="79"/>
      <c r="E72" s="274"/>
      <c r="F72" s="79"/>
      <c r="G72" s="79"/>
      <c r="H72" s="79"/>
      <c r="I72" s="79"/>
      <c r="J72" s="79"/>
      <c r="K72" s="275"/>
      <c r="L72" s="17"/>
      <c r="M72" s="17"/>
      <c r="N72" s="140"/>
      <c r="O72" s="33"/>
      <c r="P72" s="79"/>
      <c r="Q72" s="79"/>
      <c r="R72" s="276" t="str">
        <f t="shared" si="10"/>
        <v>$0 </v>
      </c>
      <c r="S72" s="17"/>
      <c r="T72" s="54"/>
      <c r="U72" s="137"/>
      <c r="V72" s="55"/>
      <c r="W72" s="17"/>
      <c r="X72" s="57"/>
      <c r="Y72" s="24"/>
      <c r="Z72" s="251"/>
      <c r="AA72" s="208"/>
      <c r="AB72" s="208"/>
      <c r="AC72" s="254"/>
      <c r="AD72" s="208"/>
      <c r="AE72" s="262"/>
      <c r="AF72" s="17"/>
      <c r="AG72" s="17"/>
      <c r="AH72" s="17"/>
      <c r="AI72" s="17"/>
      <c r="AJ72" s="17"/>
      <c r="AK72" s="17"/>
      <c r="AL72" s="17"/>
      <c r="AM72" s="17"/>
      <c r="AN72" s="17"/>
      <c r="AO72" s="17"/>
    </row>
    <row r="73" ht="9.75" customHeight="1">
      <c r="A73" s="270" t="s">
        <v>157</v>
      </c>
      <c r="B73" s="53"/>
      <c r="C73" s="53"/>
      <c r="D73" s="53"/>
      <c r="E73" s="218" t="s">
        <v>158</v>
      </c>
      <c r="F73" s="53"/>
      <c r="G73" s="53"/>
      <c r="H73" s="53"/>
      <c r="I73" s="270" t="s">
        <v>159</v>
      </c>
      <c r="J73" s="53"/>
      <c r="K73" s="53"/>
      <c r="L73" s="53"/>
      <c r="M73" s="53"/>
      <c r="N73" s="270" t="s">
        <v>160</v>
      </c>
      <c r="O73" s="53"/>
      <c r="P73" s="53"/>
      <c r="Q73" s="53"/>
      <c r="R73" s="53"/>
      <c r="S73" s="53"/>
      <c r="T73" s="53"/>
      <c r="U73" s="53"/>
      <c r="V73" s="53"/>
      <c r="W73" s="53"/>
      <c r="X73" s="77"/>
      <c r="Y73" s="43"/>
      <c r="Z73" s="277"/>
      <c r="AA73" s="79"/>
      <c r="AB73" s="79"/>
      <c r="AC73" s="274"/>
      <c r="AD73" s="79"/>
      <c r="AE73" s="275"/>
      <c r="AF73" s="17"/>
      <c r="AG73" s="17"/>
      <c r="AH73" s="17"/>
      <c r="AI73" s="17"/>
      <c r="AJ73" s="17"/>
      <c r="AK73" s="17"/>
      <c r="AL73" s="17"/>
      <c r="AM73" s="17"/>
      <c r="AN73" s="17"/>
      <c r="AO73" s="17"/>
    </row>
    <row r="74" ht="15.0" customHeight="1">
      <c r="A74" s="14" t="s">
        <v>161</v>
      </c>
      <c r="B74" s="15"/>
      <c r="C74" s="15"/>
      <c r="D74" s="50"/>
      <c r="E74" s="204" t="s">
        <v>90</v>
      </c>
      <c r="F74" s="204" t="s">
        <v>147</v>
      </c>
      <c r="G74" s="205" t="s">
        <v>162</v>
      </c>
      <c r="H74" s="205" t="s">
        <v>16</v>
      </c>
      <c r="I74" s="51"/>
      <c r="J74" s="205" t="s">
        <v>12</v>
      </c>
      <c r="K74" s="204" t="s">
        <v>141</v>
      </c>
      <c r="L74" s="204" t="s">
        <v>46</v>
      </c>
      <c r="M74" s="204" t="s">
        <v>163</v>
      </c>
      <c r="N74" s="204" t="s">
        <v>164</v>
      </c>
      <c r="O74" s="204" t="s">
        <v>165</v>
      </c>
      <c r="P74" s="204" t="s">
        <v>19</v>
      </c>
      <c r="Q74" s="204" t="s">
        <v>166</v>
      </c>
      <c r="R74" s="204" t="s">
        <v>167</v>
      </c>
      <c r="S74" s="204"/>
      <c r="T74" s="278" t="s">
        <v>143</v>
      </c>
      <c r="U74" s="278" t="s">
        <v>142</v>
      </c>
      <c r="V74" s="248" t="s">
        <v>144</v>
      </c>
      <c r="W74" s="53"/>
      <c r="X74" s="53"/>
      <c r="Y74" s="17"/>
      <c r="Z74" s="17"/>
      <c r="AA74" s="17"/>
      <c r="AB74" s="17"/>
      <c r="AC74" s="17"/>
      <c r="AD74" s="17"/>
      <c r="AE74" s="17"/>
      <c r="AF74" s="17"/>
      <c r="AG74" s="17"/>
      <c r="AH74" s="17"/>
      <c r="AI74" s="17"/>
      <c r="AJ74" s="17"/>
      <c r="AK74" s="17"/>
      <c r="AL74" s="17"/>
      <c r="AM74" s="17"/>
      <c r="AN74" s="17"/>
      <c r="AO74" s="17"/>
    </row>
    <row r="75" ht="15.0" customHeight="1">
      <c r="A75" s="250"/>
      <c r="B75" s="58"/>
      <c r="C75" s="58"/>
      <c r="D75" s="24"/>
      <c r="E75" s="225"/>
      <c r="F75" s="208"/>
      <c r="G75" s="279"/>
      <c r="H75" s="279"/>
      <c r="I75" s="17"/>
      <c r="J75" s="252"/>
      <c r="K75" s="252"/>
      <c r="L75" s="253"/>
      <c r="M75" s="208"/>
      <c r="N75" s="208"/>
      <c r="O75" s="208"/>
      <c r="P75" s="208"/>
      <c r="Q75" s="208"/>
      <c r="R75" s="208"/>
      <c r="S75" s="17"/>
      <c r="T75" s="280"/>
      <c r="U75" s="281"/>
      <c r="V75" s="262"/>
      <c r="W75" s="53"/>
      <c r="X75" s="14" t="str">
        <f>O89</f>
        <v>가방 2</v>
      </c>
      <c r="Y75" s="15"/>
      <c r="Z75" s="50"/>
      <c r="AA75" s="204" t="s">
        <v>146</v>
      </c>
      <c r="AB75" s="51"/>
      <c r="AC75" s="204" t="s">
        <v>142</v>
      </c>
      <c r="AD75" s="204" t="s">
        <v>143</v>
      </c>
      <c r="AE75" s="248" t="s">
        <v>147</v>
      </c>
      <c r="AF75" s="17"/>
      <c r="AG75" s="17"/>
      <c r="AH75" s="17"/>
      <c r="AI75" s="17"/>
      <c r="AJ75" s="17"/>
      <c r="AK75" s="17"/>
      <c r="AL75" s="17"/>
      <c r="AM75" s="17"/>
      <c r="AN75" s="17"/>
      <c r="AO75" s="17"/>
    </row>
    <row r="76" ht="15.0" customHeight="1">
      <c r="A76" s="250"/>
      <c r="B76" s="58"/>
      <c r="C76" s="58"/>
      <c r="D76" s="24"/>
      <c r="E76" s="225"/>
      <c r="F76" s="214"/>
      <c r="G76" s="279"/>
      <c r="H76" s="279"/>
      <c r="I76" s="17"/>
      <c r="J76" s="252"/>
      <c r="K76" s="252"/>
      <c r="L76" s="253"/>
      <c r="M76" s="214"/>
      <c r="N76" s="214"/>
      <c r="O76" s="214"/>
      <c r="P76" s="208"/>
      <c r="Q76" s="208"/>
      <c r="R76" s="214"/>
      <c r="S76" s="17"/>
      <c r="T76" s="282"/>
      <c r="U76" s="283"/>
      <c r="V76" s="284"/>
      <c r="W76" s="53"/>
      <c r="X76" s="258" t="s">
        <v>150</v>
      </c>
      <c r="Y76" s="24"/>
      <c r="Z76" s="251"/>
      <c r="AA76" s="208"/>
      <c r="AB76" s="208"/>
      <c r="AC76" s="254"/>
      <c r="AD76" s="208"/>
      <c r="AE76" s="259">
        <v>1.0</v>
      </c>
      <c r="AF76" s="17"/>
      <c r="AG76" s="17"/>
      <c r="AH76" s="17"/>
      <c r="AI76" s="17"/>
      <c r="AJ76" s="17"/>
      <c r="AK76" s="17"/>
      <c r="AL76" s="17"/>
      <c r="AM76" s="17"/>
      <c r="AN76" s="17"/>
      <c r="AO76" s="17"/>
    </row>
    <row r="77" ht="15.0" customHeight="1">
      <c r="A77" s="250"/>
      <c r="B77" s="58"/>
      <c r="C77" s="58"/>
      <c r="D77" s="24"/>
      <c r="E77" s="225"/>
      <c r="F77" s="214"/>
      <c r="G77" s="279"/>
      <c r="H77" s="279"/>
      <c r="I77" s="17"/>
      <c r="J77" s="252"/>
      <c r="K77" s="252"/>
      <c r="L77" s="253"/>
      <c r="M77" s="17"/>
      <c r="N77" s="17"/>
      <c r="O77" s="17"/>
      <c r="P77" s="17"/>
      <c r="Q77" s="17"/>
      <c r="R77" s="17"/>
      <c r="S77" s="17"/>
      <c r="T77" s="17"/>
      <c r="U77" s="17"/>
      <c r="V77" s="284"/>
      <c r="W77" s="53"/>
      <c r="X77" s="57"/>
      <c r="Y77" s="24"/>
      <c r="Z77" s="251"/>
      <c r="AA77" s="208"/>
      <c r="AB77" s="208"/>
      <c r="AC77" s="254"/>
      <c r="AD77" s="208"/>
      <c r="AE77" s="262"/>
      <c r="AF77" s="17"/>
      <c r="AG77" s="17"/>
      <c r="AH77" s="17"/>
      <c r="AI77" s="17"/>
      <c r="AJ77" s="17"/>
      <c r="AK77" s="17"/>
      <c r="AL77" s="17"/>
      <c r="AM77" s="17"/>
      <c r="AN77" s="17"/>
      <c r="AO77" s="17"/>
    </row>
    <row r="78" ht="15.0" customHeight="1">
      <c r="A78" s="250"/>
      <c r="B78" s="58"/>
      <c r="C78" s="58"/>
      <c r="D78" s="24"/>
      <c r="E78" s="225"/>
      <c r="F78" s="214"/>
      <c r="G78" s="279"/>
      <c r="H78" s="279"/>
      <c r="I78" s="17"/>
      <c r="J78" s="252"/>
      <c r="K78" s="252"/>
      <c r="L78" s="253"/>
      <c r="M78" s="214"/>
      <c r="N78" s="214"/>
      <c r="O78" s="214"/>
      <c r="P78" s="214"/>
      <c r="Q78" s="214"/>
      <c r="R78" s="214"/>
      <c r="S78" s="17"/>
      <c r="T78" s="285"/>
      <c r="U78" s="286"/>
      <c r="V78" s="284"/>
      <c r="W78" s="53"/>
      <c r="X78" s="57"/>
      <c r="Y78" s="24"/>
      <c r="Z78" s="251"/>
      <c r="AA78" s="208"/>
      <c r="AB78" s="208"/>
      <c r="AC78" s="254"/>
      <c r="AD78" s="208"/>
      <c r="AE78" s="262"/>
      <c r="AF78" s="17"/>
      <c r="AG78" s="17"/>
      <c r="AH78" s="17"/>
      <c r="AI78" s="17"/>
      <c r="AJ78" s="17"/>
      <c r="AK78" s="17"/>
      <c r="AL78" s="17"/>
      <c r="AM78" s="17"/>
      <c r="AN78" s="17"/>
      <c r="AO78" s="17"/>
    </row>
    <row r="79" ht="15.0" customHeight="1">
      <c r="A79" s="264"/>
      <c r="B79" s="78"/>
      <c r="C79" s="78"/>
      <c r="D79" s="43"/>
      <c r="E79" s="36"/>
      <c r="F79" s="34"/>
      <c r="G79" s="287"/>
      <c r="H79" s="287"/>
      <c r="I79" s="79"/>
      <c r="J79" s="265"/>
      <c r="K79" s="265"/>
      <c r="L79" s="266"/>
      <c r="M79" s="233"/>
      <c r="N79" s="233"/>
      <c r="O79" s="233"/>
      <c r="P79" s="79"/>
      <c r="Q79" s="233"/>
      <c r="R79" s="233"/>
      <c r="S79" s="79"/>
      <c r="T79" s="288"/>
      <c r="U79" s="288"/>
      <c r="V79" s="289"/>
      <c r="W79" s="53"/>
      <c r="X79" s="57"/>
      <c r="Y79" s="24"/>
      <c r="Z79" s="251"/>
      <c r="AA79" s="208"/>
      <c r="AB79" s="208"/>
      <c r="AC79" s="254"/>
      <c r="AD79" s="208"/>
      <c r="AE79" s="262"/>
      <c r="AF79" s="17"/>
      <c r="AG79" s="17"/>
      <c r="AH79" s="17"/>
      <c r="AI79" s="17"/>
      <c r="AJ79" s="17"/>
      <c r="AK79" s="17"/>
      <c r="AL79" s="17"/>
      <c r="AM79" s="17"/>
      <c r="AN79" s="17"/>
      <c r="AO79" s="17"/>
    </row>
    <row r="80" ht="9.75" customHeight="1">
      <c r="A80" s="270" t="s">
        <v>159</v>
      </c>
      <c r="B80" s="53"/>
      <c r="C80" s="53"/>
      <c r="D80" s="53"/>
      <c r="E80" s="53"/>
      <c r="F80" s="53"/>
      <c r="G80" s="53"/>
      <c r="H80" s="53"/>
      <c r="I80" s="53"/>
      <c r="J80" s="53"/>
      <c r="K80" s="53"/>
      <c r="L80" s="53"/>
      <c r="M80" s="53"/>
      <c r="N80" s="53"/>
      <c r="O80" s="53"/>
      <c r="P80" s="17"/>
      <c r="Q80" s="17"/>
      <c r="R80" s="17"/>
      <c r="S80" s="17"/>
      <c r="T80" s="17"/>
      <c r="U80" s="17"/>
      <c r="V80" s="17"/>
      <c r="W80" s="53"/>
      <c r="X80" s="57"/>
      <c r="Y80" s="24"/>
      <c r="Z80" s="251"/>
      <c r="AA80" s="208"/>
      <c r="AB80" s="208"/>
      <c r="AC80" s="254"/>
      <c r="AD80" s="208"/>
      <c r="AE80" s="262"/>
      <c r="AF80" s="17"/>
      <c r="AG80" s="17"/>
      <c r="AH80" s="17"/>
      <c r="AI80" s="17"/>
      <c r="AJ80" s="17"/>
      <c r="AK80" s="17"/>
      <c r="AL80" s="17"/>
      <c r="AM80" s="17"/>
      <c r="AN80" s="17"/>
      <c r="AO80" s="17"/>
    </row>
    <row r="81" ht="15.0" customHeight="1">
      <c r="A81" s="202" t="s">
        <v>168</v>
      </c>
      <c r="B81" s="15"/>
      <c r="C81" s="15"/>
      <c r="D81" s="15"/>
      <c r="E81" s="50"/>
      <c r="F81" s="205" t="s">
        <v>147</v>
      </c>
      <c r="G81" s="205" t="s">
        <v>142</v>
      </c>
      <c r="H81" s="204" t="s">
        <v>169</v>
      </c>
      <c r="I81" s="204"/>
      <c r="J81" s="290" t="s">
        <v>12</v>
      </c>
      <c r="K81" s="50"/>
      <c r="L81" s="204"/>
      <c r="M81" s="204" t="s">
        <v>143</v>
      </c>
      <c r="N81" s="204" t="s">
        <v>146</v>
      </c>
      <c r="O81" s="248" t="s">
        <v>144</v>
      </c>
      <c r="P81" s="17"/>
      <c r="Q81" s="14" t="s">
        <v>170</v>
      </c>
      <c r="R81" s="15"/>
      <c r="S81" s="16"/>
      <c r="T81" s="93" t="s">
        <v>171</v>
      </c>
      <c r="U81" s="88"/>
      <c r="V81" s="92"/>
      <c r="W81" s="53"/>
      <c r="X81" s="57"/>
      <c r="Y81" s="24"/>
      <c r="Z81" s="251"/>
      <c r="AA81" s="208"/>
      <c r="AB81" s="208"/>
      <c r="AC81" s="254"/>
      <c r="AD81" s="208"/>
      <c r="AE81" s="262"/>
      <c r="AF81" s="17"/>
      <c r="AG81" s="17"/>
      <c r="AH81" s="17"/>
      <c r="AI81" s="17"/>
      <c r="AJ81" s="17"/>
      <c r="AK81" s="17"/>
      <c r="AL81" s="17"/>
      <c r="AM81" s="17"/>
      <c r="AN81" s="17"/>
      <c r="AO81" s="17"/>
    </row>
    <row r="82" ht="15.0" customHeight="1">
      <c r="A82" s="291"/>
      <c r="B82" s="58"/>
      <c r="C82" s="58"/>
      <c r="D82" s="58"/>
      <c r="E82" s="24"/>
      <c r="F82" s="251"/>
      <c r="G82" s="292"/>
      <c r="H82" s="251"/>
      <c r="I82" s="17"/>
      <c r="J82" s="59"/>
      <c r="K82" s="24"/>
      <c r="L82" s="17"/>
      <c r="M82" s="208"/>
      <c r="N82" s="208"/>
      <c r="O82" s="262"/>
      <c r="P82" s="17"/>
      <c r="Q82" s="293" t="s">
        <v>172</v>
      </c>
      <c r="R82" s="294" t="str">
        <f>(Q64+Q65+Q66+Q67+Q68+T75*F75+T76*F76+T77*F77+T78*F78+T79*F79+F71+F72)</f>
        <v>0</v>
      </c>
      <c r="S82" s="95"/>
      <c r="T82" s="100" t="s">
        <v>172</v>
      </c>
      <c r="U82" s="295" t="str">
        <f>(P64+P65+P66+P67+P68+U75*F75+U76*F76+U77*F77+U78*F78+U79*F79)</f>
        <v>$0 </v>
      </c>
      <c r="V82" s="99"/>
      <c r="W82" s="53"/>
      <c r="X82" s="57"/>
      <c r="Y82" s="24"/>
      <c r="Z82" s="251"/>
      <c r="AA82" s="208"/>
      <c r="AB82" s="208"/>
      <c r="AC82" s="254"/>
      <c r="AD82" s="208"/>
      <c r="AE82" s="262"/>
      <c r="AF82" s="17"/>
      <c r="AG82" s="17"/>
      <c r="AH82" s="17"/>
      <c r="AI82" s="17"/>
      <c r="AJ82" s="17"/>
      <c r="AK82" s="17"/>
      <c r="AL82" s="17"/>
      <c r="AM82" s="17"/>
      <c r="AN82" s="17"/>
      <c r="AO82" s="17"/>
    </row>
    <row r="83" ht="15.0" customHeight="1">
      <c r="A83" s="296"/>
      <c r="B83" s="64"/>
      <c r="C83" s="64"/>
      <c r="D83" s="64"/>
      <c r="E83" s="65"/>
      <c r="F83" s="297"/>
      <c r="G83" s="298"/>
      <c r="H83" s="297"/>
      <c r="I83" s="17"/>
      <c r="J83" s="59"/>
      <c r="K83" s="24"/>
      <c r="L83" s="17"/>
      <c r="M83" s="214"/>
      <c r="N83" s="214"/>
      <c r="O83" s="284"/>
      <c r="P83" s="53"/>
      <c r="Q83" s="293" t="s">
        <v>156</v>
      </c>
      <c r="R83" s="299" t="str">
        <f>(P71*Q71+P72*Q72+M82*F82+M83*F83+M84*F84+M85*F85)</f>
        <v>0</v>
      </c>
      <c r="S83" s="95"/>
      <c r="T83" s="113" t="s">
        <v>156</v>
      </c>
      <c r="U83" s="300" t="str">
        <f>(R71+R72)</f>
        <v>$0 </v>
      </c>
      <c r="V83" s="95"/>
      <c r="W83" s="53"/>
      <c r="X83" s="57"/>
      <c r="Y83" s="24"/>
      <c r="Z83" s="251"/>
      <c r="AA83" s="208"/>
      <c r="AB83" s="208"/>
      <c r="AC83" s="254"/>
      <c r="AD83" s="208"/>
      <c r="AE83" s="262"/>
      <c r="AF83" s="17"/>
      <c r="AG83" s="17"/>
      <c r="AH83" s="17"/>
      <c r="AI83" s="17"/>
      <c r="AJ83" s="17"/>
      <c r="AK83" s="17"/>
      <c r="AL83" s="17"/>
      <c r="AM83" s="17"/>
      <c r="AN83" s="17"/>
      <c r="AO83" s="17"/>
    </row>
    <row r="84" ht="15.0" customHeight="1">
      <c r="A84" s="296"/>
      <c r="B84" s="64"/>
      <c r="C84" s="64"/>
      <c r="D84" s="64"/>
      <c r="E84" s="65"/>
      <c r="F84" s="297"/>
      <c r="G84" s="298"/>
      <c r="H84" s="297"/>
      <c r="I84" s="17"/>
      <c r="J84" s="59"/>
      <c r="K84" s="24"/>
      <c r="L84" s="17"/>
      <c r="M84" s="214"/>
      <c r="N84" s="214"/>
      <c r="O84" s="284"/>
      <c r="P84" s="28"/>
      <c r="Q84" s="293" t="s">
        <v>173</v>
      </c>
      <c r="R84" s="294" t="str">
        <f>(K88+K89+K90+K91+K92+K93+K94+K95+K96+K97)</f>
        <v>0</v>
      </c>
      <c r="S84" s="95"/>
      <c r="T84" s="113" t="s">
        <v>173</v>
      </c>
      <c r="U84" s="301" t="str">
        <f>(J88+J89+J90+J91+J92+J93+J94+J95+J96+J97+E71+E72)</f>
        <v>$0 </v>
      </c>
      <c r="V84" s="95"/>
      <c r="W84" s="53"/>
      <c r="X84" s="57"/>
      <c r="Y84" s="24"/>
      <c r="Z84" s="251"/>
      <c r="AA84" s="208"/>
      <c r="AB84" s="208"/>
      <c r="AC84" s="254"/>
      <c r="AD84" s="208"/>
      <c r="AE84" s="262"/>
      <c r="AF84" s="17"/>
      <c r="AG84" s="17"/>
      <c r="AH84" s="17"/>
      <c r="AI84" s="17"/>
      <c r="AJ84" s="17"/>
      <c r="AK84" s="17"/>
      <c r="AL84" s="17"/>
      <c r="AM84" s="17"/>
      <c r="AN84" s="17"/>
      <c r="AO84" s="17"/>
    </row>
    <row r="85" ht="15.0" customHeight="1">
      <c r="A85" s="302"/>
      <c r="B85" s="141"/>
      <c r="C85" s="141"/>
      <c r="D85" s="141"/>
      <c r="E85" s="33"/>
      <c r="F85" s="277"/>
      <c r="G85" s="303"/>
      <c r="H85" s="277"/>
      <c r="I85" s="79"/>
      <c r="J85" s="142"/>
      <c r="K85" s="33"/>
      <c r="L85" s="79"/>
      <c r="M85" s="233"/>
      <c r="N85" s="233"/>
      <c r="O85" s="289"/>
      <c r="P85" s="28"/>
      <c r="Q85" s="304" t="s">
        <v>174</v>
      </c>
      <c r="R85" s="305" t="str">
        <f>(U88*V88+U89*V89+U90*V90+U91*V91+U92*V92+U93*V93+U94*V94+U95*V95+U96*V96+U97*V97)</f>
        <v>0</v>
      </c>
      <c r="S85" s="81"/>
      <c r="T85" s="143" t="s">
        <v>174</v>
      </c>
      <c r="U85" s="306" t="str">
        <f>(T88*V88+T89*V89+T90*V90+T91*V91+T92*V92+T93*V93+T94*V94+T95*V95+T96*V96+T97*V97)</f>
        <v>$0 </v>
      </c>
      <c r="V85" s="81"/>
      <c r="W85" s="53"/>
      <c r="X85" s="77"/>
      <c r="Y85" s="43"/>
      <c r="Z85" s="277"/>
      <c r="AA85" s="79"/>
      <c r="AB85" s="79"/>
      <c r="AC85" s="274"/>
      <c r="AD85" s="79"/>
      <c r="AE85" s="275"/>
      <c r="AF85" s="17"/>
      <c r="AG85" s="17"/>
      <c r="AH85" s="17"/>
      <c r="AI85" s="17"/>
      <c r="AJ85" s="17"/>
      <c r="AK85" s="17"/>
      <c r="AL85" s="17"/>
      <c r="AM85" s="17"/>
      <c r="AN85" s="17"/>
      <c r="AO85" s="17"/>
    </row>
    <row r="86" ht="9.75" customHeight="1">
      <c r="A86" s="270" t="s">
        <v>175</v>
      </c>
      <c r="B86" s="53"/>
      <c r="C86" s="53"/>
      <c r="D86" s="53"/>
      <c r="E86" s="53"/>
      <c r="F86" s="53"/>
      <c r="G86" s="53"/>
      <c r="H86" s="270" t="s">
        <v>176</v>
      </c>
      <c r="I86" s="53"/>
      <c r="J86" s="53"/>
      <c r="K86" s="53"/>
      <c r="L86" s="53"/>
      <c r="M86" s="53"/>
      <c r="N86" s="17"/>
      <c r="O86" s="270" t="s">
        <v>177</v>
      </c>
      <c r="P86" s="53"/>
      <c r="Q86" s="53"/>
      <c r="R86" s="53"/>
      <c r="S86" s="53"/>
      <c r="T86" s="53"/>
      <c r="U86" s="53"/>
      <c r="V86" s="53"/>
      <c r="W86" s="53"/>
      <c r="X86" s="53"/>
      <c r="Y86" s="17"/>
      <c r="Z86" s="17"/>
      <c r="AA86" s="17"/>
      <c r="AB86" s="17"/>
      <c r="AC86" s="17"/>
      <c r="AD86" s="17"/>
      <c r="AE86" s="17"/>
      <c r="AF86" s="17"/>
      <c r="AG86" s="17"/>
      <c r="AH86" s="17"/>
      <c r="AI86" s="17"/>
      <c r="AJ86" s="17"/>
      <c r="AK86" s="17"/>
      <c r="AL86" s="17"/>
      <c r="AM86" s="17"/>
      <c r="AN86" s="17"/>
      <c r="AO86" s="17"/>
    </row>
    <row r="87" ht="15.0" customHeight="1">
      <c r="A87" s="202" t="s">
        <v>178</v>
      </c>
      <c r="B87" s="15"/>
      <c r="C87" s="15"/>
      <c r="D87" s="15"/>
      <c r="E87" s="50"/>
      <c r="F87" s="290" t="s">
        <v>155</v>
      </c>
      <c r="G87" s="50"/>
      <c r="H87" s="290" t="s">
        <v>146</v>
      </c>
      <c r="I87" s="50"/>
      <c r="J87" s="204" t="s">
        <v>142</v>
      </c>
      <c r="K87" s="204" t="s">
        <v>143</v>
      </c>
      <c r="L87" s="204"/>
      <c r="M87" s="248" t="s">
        <v>144</v>
      </c>
      <c r="N87" s="17"/>
      <c r="O87" s="14" t="s">
        <v>179</v>
      </c>
      <c r="P87" s="15"/>
      <c r="Q87" s="50"/>
      <c r="R87" s="204" t="s">
        <v>146</v>
      </c>
      <c r="S87" s="51"/>
      <c r="T87" s="204" t="s">
        <v>142</v>
      </c>
      <c r="U87" s="204" t="s">
        <v>143</v>
      </c>
      <c r="V87" s="248" t="s">
        <v>147</v>
      </c>
      <c r="W87" s="53"/>
      <c r="X87" s="14" t="str">
        <f>O90</f>
        <v>가방 3</v>
      </c>
      <c r="Y87" s="15"/>
      <c r="Z87" s="50"/>
      <c r="AA87" s="204" t="s">
        <v>146</v>
      </c>
      <c r="AB87" s="51"/>
      <c r="AC87" s="204" t="s">
        <v>142</v>
      </c>
      <c r="AD87" s="204" t="s">
        <v>143</v>
      </c>
      <c r="AE87" s="248" t="s">
        <v>147</v>
      </c>
      <c r="AF87" s="17"/>
      <c r="AG87" s="17"/>
      <c r="AH87" s="17"/>
      <c r="AI87" s="17"/>
      <c r="AJ87" s="17"/>
      <c r="AK87" s="17"/>
      <c r="AL87" s="17"/>
      <c r="AM87" s="17"/>
      <c r="AN87" s="17"/>
      <c r="AO87" s="17"/>
    </row>
    <row r="88" ht="15.0" customHeight="1">
      <c r="A88" s="307" t="s">
        <v>80</v>
      </c>
      <c r="B88" s="166"/>
      <c r="C88" s="58"/>
      <c r="D88" s="58"/>
      <c r="E88" s="24"/>
      <c r="F88" s="59">
        <v>4.0</v>
      </c>
      <c r="G88" s="24"/>
      <c r="H88" s="308"/>
      <c r="I88" s="24"/>
      <c r="J88" s="208"/>
      <c r="K88" s="208"/>
      <c r="L88" s="208"/>
      <c r="M88" s="262"/>
      <c r="N88" s="17"/>
      <c r="O88" s="309" t="s">
        <v>180</v>
      </c>
      <c r="P88" s="24"/>
      <c r="Q88" s="251"/>
      <c r="R88" s="208"/>
      <c r="S88" s="310"/>
      <c r="T88" s="311" t="str">
        <f>AE64*AC64+AE65*AC65+AE66*AC66+AE67*AC67+AE68*AC68+AE69*AC69+AE70*AC70+AE71*AC71+AE72*AC72+AE73*AC73</f>
        <v>$0 </v>
      </c>
      <c r="U88" s="312" t="str">
        <f>AE64*AD64+AE65*AD65+AE66*AD66+AE67*AD67+AE68*AD68+AE69*AD69+AE70*AD70+AE71*AD71+AE72*AD72+AE73*AD73</f>
        <v>0</v>
      </c>
      <c r="V88" s="259">
        <v>1.0</v>
      </c>
      <c r="W88" s="53"/>
      <c r="X88" s="258" t="s">
        <v>150</v>
      </c>
      <c r="Y88" s="24"/>
      <c r="Z88" s="251"/>
      <c r="AA88" s="208"/>
      <c r="AB88" s="208"/>
      <c r="AC88" s="254"/>
      <c r="AD88" s="208"/>
      <c r="AE88" s="259">
        <v>1.0</v>
      </c>
      <c r="AF88" s="17"/>
      <c r="AG88" s="17"/>
      <c r="AH88" s="17"/>
      <c r="AI88" s="17"/>
      <c r="AJ88" s="17"/>
      <c r="AK88" s="17"/>
      <c r="AL88" s="17"/>
      <c r="AM88" s="17"/>
      <c r="AN88" s="17"/>
      <c r="AO88" s="17"/>
    </row>
    <row r="89" ht="15.0" customHeight="1">
      <c r="A89" s="313" t="s">
        <v>81</v>
      </c>
      <c r="B89" s="178"/>
      <c r="C89" s="64"/>
      <c r="D89" s="64"/>
      <c r="E89" s="65"/>
      <c r="F89" s="66"/>
      <c r="G89" s="65"/>
      <c r="H89" s="184"/>
      <c r="I89" s="65"/>
      <c r="J89" s="214"/>
      <c r="K89" s="214"/>
      <c r="L89" s="214"/>
      <c r="M89" s="284"/>
      <c r="N89" s="17"/>
      <c r="O89" s="309" t="s">
        <v>181</v>
      </c>
      <c r="P89" s="24"/>
      <c r="Q89" s="251"/>
      <c r="R89" s="208"/>
      <c r="S89" s="310"/>
      <c r="T89" s="311" t="str">
        <f>AE76*AC76+AE77*AC77+AE78*AC78+AE79*AC79+AE80*AC80+AE81*AC81+AE82*AC82+AE83*AC83+AE84*AC84+AE85*AC85</f>
        <v>$0 </v>
      </c>
      <c r="U89" s="312" t="str">
        <f>AE76*AD76+AE77*AD77+AE78*AD78+AE79*AD79+AE80*AD80+AE81*AD81+AE82*AD82+AE83*AD83+AE84*AD84+AE85*AD85</f>
        <v>0</v>
      </c>
      <c r="V89" s="259">
        <v>1.0</v>
      </c>
      <c r="W89" s="53"/>
      <c r="X89" s="57"/>
      <c r="Y89" s="24"/>
      <c r="Z89" s="251"/>
      <c r="AA89" s="208"/>
      <c r="AB89" s="208"/>
      <c r="AC89" s="254"/>
      <c r="AD89" s="208"/>
      <c r="AE89" s="262"/>
      <c r="AF89" s="17"/>
      <c r="AG89" s="17"/>
      <c r="AH89" s="17"/>
      <c r="AI89" s="17"/>
      <c r="AJ89" s="17"/>
      <c r="AK89" s="17"/>
      <c r="AL89" s="17"/>
      <c r="AM89" s="17"/>
      <c r="AN89" s="17"/>
      <c r="AO89" s="17"/>
    </row>
    <row r="90" ht="15.0" customHeight="1">
      <c r="A90" s="313" t="s">
        <v>82</v>
      </c>
      <c r="B90" s="178"/>
      <c r="C90" s="64"/>
      <c r="D90" s="64"/>
      <c r="E90" s="65"/>
      <c r="F90" s="66"/>
      <c r="G90" s="65"/>
      <c r="H90" s="184"/>
      <c r="I90" s="65"/>
      <c r="J90" s="214"/>
      <c r="K90" s="214"/>
      <c r="L90" s="214"/>
      <c r="M90" s="284"/>
      <c r="N90" s="17"/>
      <c r="O90" s="309" t="s">
        <v>182</v>
      </c>
      <c r="P90" s="24"/>
      <c r="Q90" s="251"/>
      <c r="R90" s="208"/>
      <c r="S90" s="310"/>
      <c r="T90" s="311" t="str">
        <f>AE88*AC88+AE89*AC89+AE90*AC90+AE91*AC91+AE92*AC92+AE93*AC93+AE94*AC94+AE95*AC95+AE96*AC96+AE97*AC97</f>
        <v>$0 </v>
      </c>
      <c r="U90" s="312" t="str">
        <f>AE88*AD88+AE89*AD89+AE90*AD90+AE91*AD91+AE92*AD92+AE93*AD93+AE94*AD94+AE95*AD95+AE96*AD96+AE97*AD97</f>
        <v>0</v>
      </c>
      <c r="V90" s="259">
        <v>1.0</v>
      </c>
      <c r="W90" s="53"/>
      <c r="X90" s="57"/>
      <c r="Y90" s="24"/>
      <c r="Z90" s="251"/>
      <c r="AA90" s="208"/>
      <c r="AB90" s="208"/>
      <c r="AC90" s="254"/>
      <c r="AD90" s="208"/>
      <c r="AE90" s="262"/>
      <c r="AF90" s="17"/>
      <c r="AG90" s="17"/>
      <c r="AH90" s="17"/>
      <c r="AI90" s="17"/>
      <c r="AJ90" s="17"/>
      <c r="AK90" s="17"/>
      <c r="AL90" s="17"/>
      <c r="AM90" s="17"/>
      <c r="AN90" s="17"/>
      <c r="AO90" s="17"/>
    </row>
    <row r="91" ht="15.0" customHeight="1">
      <c r="A91" s="313" t="s">
        <v>86</v>
      </c>
      <c r="B91" s="178"/>
      <c r="C91" s="64"/>
      <c r="D91" s="64"/>
      <c r="E91" s="65"/>
      <c r="F91" s="66"/>
      <c r="G91" s="65"/>
      <c r="H91" s="184"/>
      <c r="I91" s="65"/>
      <c r="J91" s="314"/>
      <c r="K91" s="214"/>
      <c r="L91" s="214"/>
      <c r="M91" s="284"/>
      <c r="N91" s="17"/>
      <c r="O91" s="57"/>
      <c r="P91" s="24"/>
      <c r="Q91" s="251"/>
      <c r="R91" s="208"/>
      <c r="S91" s="208"/>
      <c r="T91" s="254"/>
      <c r="U91" s="208"/>
      <c r="V91" s="262"/>
      <c r="W91" s="17"/>
      <c r="X91" s="57"/>
      <c r="Y91" s="24"/>
      <c r="Z91" s="251"/>
      <c r="AA91" s="208"/>
      <c r="AB91" s="208"/>
      <c r="AC91" s="254"/>
      <c r="AD91" s="208"/>
      <c r="AE91" s="262"/>
      <c r="AF91" s="17"/>
      <c r="AG91" s="17"/>
      <c r="AH91" s="17"/>
      <c r="AI91" s="17"/>
      <c r="AJ91" s="17"/>
      <c r="AK91" s="17"/>
      <c r="AL91" s="17"/>
      <c r="AM91" s="17"/>
      <c r="AN91" s="17"/>
      <c r="AO91" s="17"/>
    </row>
    <row r="92" ht="15.0" customHeight="1">
      <c r="A92" s="313" t="s">
        <v>87</v>
      </c>
      <c r="B92" s="166"/>
      <c r="C92" s="58"/>
      <c r="D92" s="58"/>
      <c r="E92" s="24"/>
      <c r="F92" s="66"/>
      <c r="G92" s="65"/>
      <c r="H92" s="184"/>
      <c r="I92" s="65"/>
      <c r="J92" s="208"/>
      <c r="K92" s="208"/>
      <c r="L92" s="208"/>
      <c r="M92" s="262"/>
      <c r="N92" s="17"/>
      <c r="O92" s="57"/>
      <c r="P92" s="24"/>
      <c r="Q92" s="251"/>
      <c r="R92" s="208"/>
      <c r="S92" s="208"/>
      <c r="T92" s="254"/>
      <c r="U92" s="208"/>
      <c r="V92" s="262"/>
      <c r="W92" s="17"/>
      <c r="X92" s="57"/>
      <c r="Y92" s="24"/>
      <c r="Z92" s="251"/>
      <c r="AA92" s="208"/>
      <c r="AB92" s="208"/>
      <c r="AC92" s="254"/>
      <c r="AD92" s="208"/>
      <c r="AE92" s="262"/>
      <c r="AF92" s="17"/>
      <c r="AG92" s="17"/>
      <c r="AH92" s="17"/>
      <c r="AI92" s="17"/>
      <c r="AJ92" s="17"/>
      <c r="AK92" s="17"/>
      <c r="AL92" s="17"/>
      <c r="AM92" s="17"/>
      <c r="AN92" s="17"/>
      <c r="AO92" s="17"/>
    </row>
    <row r="93" ht="15.0" customHeight="1">
      <c r="A93" s="313" t="s">
        <v>88</v>
      </c>
      <c r="B93" s="178"/>
      <c r="C93" s="64"/>
      <c r="D93" s="64"/>
      <c r="E93" s="65"/>
      <c r="F93" s="66"/>
      <c r="G93" s="65"/>
      <c r="H93" s="184"/>
      <c r="I93" s="65"/>
      <c r="J93" s="208"/>
      <c r="K93" s="208"/>
      <c r="L93" s="208"/>
      <c r="M93" s="262"/>
      <c r="N93" s="17"/>
      <c r="O93" s="57"/>
      <c r="P93" s="24"/>
      <c r="Q93" s="251"/>
      <c r="R93" s="208"/>
      <c r="S93" s="208"/>
      <c r="T93" s="254"/>
      <c r="U93" s="208"/>
      <c r="V93" s="262"/>
      <c r="W93" s="17"/>
      <c r="X93" s="57"/>
      <c r="Y93" s="24"/>
      <c r="Z93" s="251"/>
      <c r="AA93" s="208"/>
      <c r="AB93" s="208"/>
      <c r="AC93" s="254"/>
      <c r="AD93" s="208"/>
      <c r="AE93" s="262"/>
      <c r="AF93" s="17"/>
      <c r="AG93" s="17"/>
      <c r="AH93" s="17"/>
      <c r="AI93" s="17"/>
      <c r="AJ93" s="17"/>
      <c r="AK93" s="17"/>
      <c r="AL93" s="17"/>
      <c r="AM93" s="17"/>
      <c r="AN93" s="17"/>
      <c r="AO93" s="17"/>
    </row>
    <row r="94" ht="15.0" customHeight="1">
      <c r="A94" s="313" t="s">
        <v>102</v>
      </c>
      <c r="B94" s="166"/>
      <c r="C94" s="58"/>
      <c r="D94" s="58"/>
      <c r="E94" s="24"/>
      <c r="F94" s="66"/>
      <c r="G94" s="65"/>
      <c r="H94" s="184"/>
      <c r="I94" s="65"/>
      <c r="J94" s="208"/>
      <c r="K94" s="208"/>
      <c r="L94" s="208"/>
      <c r="M94" s="262"/>
      <c r="N94" s="53"/>
      <c r="O94" s="57"/>
      <c r="P94" s="24"/>
      <c r="Q94" s="251"/>
      <c r="R94" s="208"/>
      <c r="S94" s="208"/>
      <c r="T94" s="254"/>
      <c r="U94" s="208"/>
      <c r="V94" s="262"/>
      <c r="W94" s="17"/>
      <c r="X94" s="57"/>
      <c r="Y94" s="24"/>
      <c r="Z94" s="251"/>
      <c r="AA94" s="208"/>
      <c r="AB94" s="208"/>
      <c r="AC94" s="254"/>
      <c r="AD94" s="208"/>
      <c r="AE94" s="262"/>
      <c r="AF94" s="17"/>
      <c r="AG94" s="17"/>
      <c r="AH94" s="17"/>
      <c r="AI94" s="17"/>
      <c r="AJ94" s="17"/>
      <c r="AK94" s="17"/>
      <c r="AL94" s="17"/>
      <c r="AM94" s="17"/>
      <c r="AN94" s="17"/>
      <c r="AO94" s="17"/>
    </row>
    <row r="95" ht="15.0" customHeight="1">
      <c r="A95" s="313" t="s">
        <v>105</v>
      </c>
      <c r="B95" s="166"/>
      <c r="C95" s="58"/>
      <c r="D95" s="58"/>
      <c r="E95" s="24"/>
      <c r="F95" s="66">
        <v>0.0</v>
      </c>
      <c r="G95" s="65"/>
      <c r="H95" s="184"/>
      <c r="I95" s="65"/>
      <c r="J95" s="208"/>
      <c r="K95" s="208"/>
      <c r="L95" s="208"/>
      <c r="M95" s="208"/>
      <c r="N95" s="165"/>
      <c r="O95" s="57"/>
      <c r="P95" s="24"/>
      <c r="Q95" s="251"/>
      <c r="R95" s="208"/>
      <c r="S95" s="208"/>
      <c r="T95" s="254"/>
      <c r="U95" s="208"/>
      <c r="V95" s="262"/>
      <c r="W95" s="17"/>
      <c r="X95" s="57"/>
      <c r="Y95" s="24"/>
      <c r="Z95" s="251"/>
      <c r="AA95" s="208"/>
      <c r="AB95" s="208"/>
      <c r="AC95" s="254"/>
      <c r="AD95" s="208"/>
      <c r="AE95" s="262"/>
      <c r="AF95" s="17"/>
      <c r="AG95" s="17"/>
      <c r="AH95" s="17"/>
      <c r="AI95" s="17"/>
      <c r="AJ95" s="17"/>
      <c r="AK95" s="17"/>
      <c r="AL95" s="17"/>
      <c r="AM95" s="17"/>
      <c r="AN95" s="17"/>
      <c r="AO95" s="17"/>
    </row>
    <row r="96" ht="15.0" customHeight="1">
      <c r="A96" s="313" t="s">
        <v>103</v>
      </c>
      <c r="B96" s="166"/>
      <c r="C96" s="58"/>
      <c r="D96" s="58"/>
      <c r="E96" s="24"/>
      <c r="F96" s="66"/>
      <c r="G96" s="65"/>
      <c r="H96" s="184"/>
      <c r="I96" s="65"/>
      <c r="J96" s="208"/>
      <c r="K96" s="208"/>
      <c r="L96" s="208"/>
      <c r="M96" s="208"/>
      <c r="N96" s="168"/>
      <c r="O96" s="57"/>
      <c r="P96" s="24"/>
      <c r="Q96" s="251"/>
      <c r="R96" s="208"/>
      <c r="S96" s="208"/>
      <c r="T96" s="254"/>
      <c r="U96" s="208"/>
      <c r="V96" s="262"/>
      <c r="W96" s="17"/>
      <c r="X96" s="57"/>
      <c r="Y96" s="24"/>
      <c r="Z96" s="251"/>
      <c r="AA96" s="208"/>
      <c r="AB96" s="208"/>
      <c r="AC96" s="254"/>
      <c r="AD96" s="208"/>
      <c r="AE96" s="262"/>
      <c r="AF96" s="17"/>
      <c r="AG96" s="17"/>
      <c r="AH96" s="17"/>
      <c r="AI96" s="17"/>
      <c r="AJ96" s="17"/>
      <c r="AK96" s="17"/>
      <c r="AL96" s="17"/>
      <c r="AM96" s="17"/>
      <c r="AN96" s="17"/>
      <c r="AO96" s="17"/>
    </row>
    <row r="97" ht="15.0" customHeight="1">
      <c r="A97" s="315" t="s">
        <v>183</v>
      </c>
      <c r="B97" s="316"/>
      <c r="C97" s="78"/>
      <c r="D97" s="78"/>
      <c r="E97" s="43"/>
      <c r="F97" s="142">
        <v>0.0</v>
      </c>
      <c r="G97" s="33"/>
      <c r="H97" s="190"/>
      <c r="I97" s="33"/>
      <c r="J97" s="79"/>
      <c r="K97" s="79"/>
      <c r="L97" s="79"/>
      <c r="M97" s="79"/>
      <c r="N97" s="168"/>
      <c r="O97" s="77"/>
      <c r="P97" s="43"/>
      <c r="Q97" s="277"/>
      <c r="R97" s="79"/>
      <c r="S97" s="79"/>
      <c r="T97" s="274"/>
      <c r="U97" s="79"/>
      <c r="V97" s="275"/>
      <c r="W97" s="17"/>
      <c r="X97" s="77"/>
      <c r="Y97" s="43"/>
      <c r="Z97" s="277"/>
      <c r="AA97" s="79"/>
      <c r="AB97" s="79"/>
      <c r="AC97" s="274"/>
      <c r="AD97" s="79"/>
      <c r="AE97" s="275"/>
      <c r="AF97" s="17"/>
      <c r="AG97" s="17"/>
      <c r="AH97" s="17"/>
      <c r="AI97" s="17"/>
      <c r="AJ97" s="17"/>
      <c r="AK97" s="17"/>
      <c r="AL97" s="17"/>
      <c r="AM97" s="17"/>
      <c r="AN97" s="17"/>
      <c r="AO97" s="17"/>
    </row>
    <row r="98" ht="9.75" customHeight="1">
      <c r="A98" s="17"/>
      <c r="B98" s="44" t="s">
        <v>184</v>
      </c>
      <c r="C98" s="17"/>
      <c r="D98" s="17"/>
      <c r="E98" s="17"/>
      <c r="F98" s="17"/>
      <c r="G98" s="17"/>
      <c r="H98" s="17"/>
      <c r="I98" s="44" t="s">
        <v>185</v>
      </c>
      <c r="J98" s="17"/>
      <c r="K98" s="17"/>
      <c r="L98" s="17"/>
      <c r="M98" s="17"/>
      <c r="N98" s="17"/>
      <c r="O98" s="44" t="s">
        <v>186</v>
      </c>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row>
    <row r="99" ht="20.25" customHeight="1"/>
    <row r="120" ht="9.75" customHeight="1"/>
    <row r="121" ht="20.25" customHeight="1"/>
    <row r="122" ht="14.25" customHeight="1"/>
    <row r="128" ht="19.5" customHeight="1"/>
    <row r="129"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sheetData>
  <mergeCells count="432">
    <mergeCell ref="X15:Y15"/>
    <mergeCell ref="W12:X12"/>
    <mergeCell ref="X18:Y18"/>
    <mergeCell ref="W22:W23"/>
    <mergeCell ref="X22:X23"/>
    <mergeCell ref="T14:U14"/>
    <mergeCell ref="T15:U15"/>
    <mergeCell ref="Z15:AA15"/>
    <mergeCell ref="AD15:AE17"/>
    <mergeCell ref="W14:AA14"/>
    <mergeCell ref="AB14:AE14"/>
    <mergeCell ref="T16:U16"/>
    <mergeCell ref="AB12:AC12"/>
    <mergeCell ref="W25:AD25"/>
    <mergeCell ref="W24:X24"/>
    <mergeCell ref="AE22:AE23"/>
    <mergeCell ref="AC21:AD23"/>
    <mergeCell ref="AB16:AB17"/>
    <mergeCell ref="AC16:AC17"/>
    <mergeCell ref="AA20:AE20"/>
    <mergeCell ref="Z18:AA18"/>
    <mergeCell ref="Y21:Z23"/>
    <mergeCell ref="W20:Z20"/>
    <mergeCell ref="T21:U21"/>
    <mergeCell ref="A8:B8"/>
    <mergeCell ref="A5:B5"/>
    <mergeCell ref="A6:B7"/>
    <mergeCell ref="A15:B15"/>
    <mergeCell ref="G6:H7"/>
    <mergeCell ref="G10:H11"/>
    <mergeCell ref="G9:H9"/>
    <mergeCell ref="G8:H8"/>
    <mergeCell ref="E8:F8"/>
    <mergeCell ref="E10:F11"/>
    <mergeCell ref="E9:F9"/>
    <mergeCell ref="C6:D7"/>
    <mergeCell ref="E6:F7"/>
    <mergeCell ref="C1:H1"/>
    <mergeCell ref="I1:K1"/>
    <mergeCell ref="A1:B1"/>
    <mergeCell ref="J2:K2"/>
    <mergeCell ref="C8:D8"/>
    <mergeCell ref="B2:D2"/>
    <mergeCell ref="F2:G2"/>
    <mergeCell ref="A9:B9"/>
    <mergeCell ref="A10:B11"/>
    <mergeCell ref="G5:H5"/>
    <mergeCell ref="C10:D11"/>
    <mergeCell ref="T34:U34"/>
    <mergeCell ref="T30:U30"/>
    <mergeCell ref="T31:U31"/>
    <mergeCell ref="T32:U32"/>
    <mergeCell ref="T33:U33"/>
    <mergeCell ref="T8:U8"/>
    <mergeCell ref="T12:U12"/>
    <mergeCell ref="T9:U9"/>
    <mergeCell ref="T2:U2"/>
    <mergeCell ref="T1:U1"/>
    <mergeCell ref="T35:U35"/>
    <mergeCell ref="T40:U40"/>
    <mergeCell ref="T36:U36"/>
    <mergeCell ref="T37:U37"/>
    <mergeCell ref="T38:U38"/>
    <mergeCell ref="T39:U39"/>
    <mergeCell ref="T18:U18"/>
    <mergeCell ref="T26:U26"/>
    <mergeCell ref="T11:U11"/>
    <mergeCell ref="T10:U10"/>
    <mergeCell ref="T6:U6"/>
    <mergeCell ref="T7:U7"/>
    <mergeCell ref="AB11:AC11"/>
    <mergeCell ref="Z7:AA7"/>
    <mergeCell ref="W6:AE6"/>
    <mergeCell ref="J11:R11"/>
    <mergeCell ref="J7:R7"/>
    <mergeCell ref="J6:R6"/>
    <mergeCell ref="J9:R9"/>
    <mergeCell ref="J8:R8"/>
    <mergeCell ref="J10:R10"/>
    <mergeCell ref="J12:R12"/>
    <mergeCell ref="W2:X2"/>
    <mergeCell ref="W3:X3"/>
    <mergeCell ref="Q1:R1"/>
    <mergeCell ref="W1:AF1"/>
    <mergeCell ref="M1:P1"/>
    <mergeCell ref="B3:U3"/>
    <mergeCell ref="P2:R2"/>
    <mergeCell ref="N2:O2"/>
    <mergeCell ref="Z2:AA2"/>
    <mergeCell ref="AB2:AC2"/>
    <mergeCell ref="AB3:AC3"/>
    <mergeCell ref="Y26:Z26"/>
    <mergeCell ref="W26:X26"/>
    <mergeCell ref="AA26:AB26"/>
    <mergeCell ref="AA29:AB29"/>
    <mergeCell ref="AA27:AB28"/>
    <mergeCell ref="Y29:Z29"/>
    <mergeCell ref="W29:X29"/>
    <mergeCell ref="Y27:Z28"/>
    <mergeCell ref="W27:X28"/>
    <mergeCell ref="W30:X31"/>
    <mergeCell ref="W33:X34"/>
    <mergeCell ref="W32:X32"/>
    <mergeCell ref="AA30:AB31"/>
    <mergeCell ref="Y33:Z34"/>
    <mergeCell ref="Y32:Z32"/>
    <mergeCell ref="Y30:Z31"/>
    <mergeCell ref="AD40:AE40"/>
    <mergeCell ref="T25:U25"/>
    <mergeCell ref="T28:U28"/>
    <mergeCell ref="T27:U27"/>
    <mergeCell ref="W37:X37"/>
    <mergeCell ref="Y37:AB37"/>
    <mergeCell ref="Y38:AB38"/>
    <mergeCell ref="W36:AB36"/>
    <mergeCell ref="W38:X38"/>
    <mergeCell ref="J18:R18"/>
    <mergeCell ref="J17:R17"/>
    <mergeCell ref="J24:K25"/>
    <mergeCell ref="J27:K28"/>
    <mergeCell ref="L19:L28"/>
    <mergeCell ref="J23:K23"/>
    <mergeCell ref="J20:K20"/>
    <mergeCell ref="M27:R27"/>
    <mergeCell ref="M26:R26"/>
    <mergeCell ref="N21:R21"/>
    <mergeCell ref="N23:R23"/>
    <mergeCell ref="M28:R28"/>
    <mergeCell ref="G28:H28"/>
    <mergeCell ref="E28:F28"/>
    <mergeCell ref="E5:F5"/>
    <mergeCell ref="C5:D5"/>
    <mergeCell ref="I6:I28"/>
    <mergeCell ref="C14:D14"/>
    <mergeCell ref="E24:F24"/>
    <mergeCell ref="G17:H17"/>
    <mergeCell ref="C17:D18"/>
    <mergeCell ref="J34:K34"/>
    <mergeCell ref="A32:H32"/>
    <mergeCell ref="J32:K32"/>
    <mergeCell ref="J33:K33"/>
    <mergeCell ref="A34:H34"/>
    <mergeCell ref="J43:K43"/>
    <mergeCell ref="J42:K42"/>
    <mergeCell ref="A42:H42"/>
    <mergeCell ref="A43:H43"/>
    <mergeCell ref="A41:H41"/>
    <mergeCell ref="A37:H37"/>
    <mergeCell ref="A38:H38"/>
    <mergeCell ref="J31:K31"/>
    <mergeCell ref="A30:H30"/>
    <mergeCell ref="G18:H18"/>
    <mergeCell ref="E18:F18"/>
    <mergeCell ref="A20:B20"/>
    <mergeCell ref="A21:B21"/>
    <mergeCell ref="A18:B18"/>
    <mergeCell ref="G24:H24"/>
    <mergeCell ref="A25:C25"/>
    <mergeCell ref="E25:F25"/>
    <mergeCell ref="A24:C24"/>
    <mergeCell ref="G25:H25"/>
    <mergeCell ref="J39:K39"/>
    <mergeCell ref="J35:K35"/>
    <mergeCell ref="J36:K36"/>
    <mergeCell ref="J37:K37"/>
    <mergeCell ref="J38:K38"/>
    <mergeCell ref="G23:H23"/>
    <mergeCell ref="A23:D23"/>
    <mergeCell ref="E23:F23"/>
    <mergeCell ref="C60:E60"/>
    <mergeCell ref="A60:B60"/>
    <mergeCell ref="A56:H56"/>
    <mergeCell ref="A55:H55"/>
    <mergeCell ref="J58:K58"/>
    <mergeCell ref="J57:K57"/>
    <mergeCell ref="J55:K55"/>
    <mergeCell ref="J54:K54"/>
    <mergeCell ref="J53:K53"/>
    <mergeCell ref="A52:H52"/>
    <mergeCell ref="A49:H49"/>
    <mergeCell ref="A48:H48"/>
    <mergeCell ref="A51:H51"/>
    <mergeCell ref="J49:K49"/>
    <mergeCell ref="A47:H47"/>
    <mergeCell ref="A50:H50"/>
    <mergeCell ref="J51:K51"/>
    <mergeCell ref="J50:K50"/>
    <mergeCell ref="J48:K48"/>
    <mergeCell ref="X69:Y69"/>
    <mergeCell ref="X70:Y70"/>
    <mergeCell ref="X82:Y82"/>
    <mergeCell ref="X83:Y83"/>
    <mergeCell ref="X84:Y84"/>
    <mergeCell ref="X85:Y85"/>
    <mergeCell ref="U83:V83"/>
    <mergeCell ref="T81:V81"/>
    <mergeCell ref="U82:V82"/>
    <mergeCell ref="X76:Y76"/>
    <mergeCell ref="X77:Y77"/>
    <mergeCell ref="X78:Y78"/>
    <mergeCell ref="X79:Y79"/>
    <mergeCell ref="X71:Y71"/>
    <mergeCell ref="X72:Y72"/>
    <mergeCell ref="X80:Y80"/>
    <mergeCell ref="X81:Y81"/>
    <mergeCell ref="X64:Y64"/>
    <mergeCell ref="X65:Y65"/>
    <mergeCell ref="X66:Y66"/>
    <mergeCell ref="X67:Y67"/>
    <mergeCell ref="X68:Y68"/>
    <mergeCell ref="X73:Y73"/>
    <mergeCell ref="T56:U56"/>
    <mergeCell ref="T55:U55"/>
    <mergeCell ref="Q60:R60"/>
    <mergeCell ref="T54:U54"/>
    <mergeCell ref="T53:U53"/>
    <mergeCell ref="T49:U49"/>
    <mergeCell ref="T51:U51"/>
    <mergeCell ref="T50:U50"/>
    <mergeCell ref="T60:U60"/>
    <mergeCell ref="T57:U57"/>
    <mergeCell ref="T58:U58"/>
    <mergeCell ref="T52:U52"/>
    <mergeCell ref="R85:S85"/>
    <mergeCell ref="R82:S82"/>
    <mergeCell ref="Q81:S81"/>
    <mergeCell ref="R83:S83"/>
    <mergeCell ref="R84:S84"/>
    <mergeCell ref="T63:V63"/>
    <mergeCell ref="T70:V72"/>
    <mergeCell ref="T67:V67"/>
    <mergeCell ref="T68:V68"/>
    <mergeCell ref="T64:V66"/>
    <mergeCell ref="T69:V69"/>
    <mergeCell ref="U84:V84"/>
    <mergeCell ref="U85:V85"/>
    <mergeCell ref="T43:U43"/>
    <mergeCell ref="T42:U42"/>
    <mergeCell ref="W10:X10"/>
    <mergeCell ref="W11:X11"/>
    <mergeCell ref="T48:U48"/>
    <mergeCell ref="T47:U47"/>
    <mergeCell ref="T44:U44"/>
    <mergeCell ref="T45:U45"/>
    <mergeCell ref="T46:U46"/>
    <mergeCell ref="T41:U41"/>
    <mergeCell ref="G27:H27"/>
    <mergeCell ref="E27:F27"/>
    <mergeCell ref="A31:H31"/>
    <mergeCell ref="A33:H33"/>
    <mergeCell ref="A28:C28"/>
    <mergeCell ref="A26:C26"/>
    <mergeCell ref="A27:C27"/>
    <mergeCell ref="J30:K30"/>
    <mergeCell ref="G26:H26"/>
    <mergeCell ref="A17:B17"/>
    <mergeCell ref="A16:B16"/>
    <mergeCell ref="C16:D16"/>
    <mergeCell ref="C15:D15"/>
    <mergeCell ref="E17:F17"/>
    <mergeCell ref="C12:D12"/>
    <mergeCell ref="E16:H16"/>
    <mergeCell ref="C9:D9"/>
    <mergeCell ref="A14:B14"/>
    <mergeCell ref="A12:B12"/>
    <mergeCell ref="G12:H12"/>
    <mergeCell ref="E12:F12"/>
    <mergeCell ref="J46:K46"/>
    <mergeCell ref="J47:K47"/>
    <mergeCell ref="A40:H40"/>
    <mergeCell ref="A39:H39"/>
    <mergeCell ref="J44:K44"/>
    <mergeCell ref="A44:H44"/>
    <mergeCell ref="J45:K45"/>
    <mergeCell ref="A45:H45"/>
    <mergeCell ref="A46:H46"/>
    <mergeCell ref="J56:K56"/>
    <mergeCell ref="J52:K52"/>
    <mergeCell ref="J81:K81"/>
    <mergeCell ref="J82:K82"/>
    <mergeCell ref="J84:K84"/>
    <mergeCell ref="J85:K85"/>
    <mergeCell ref="J83:K83"/>
    <mergeCell ref="J41:K41"/>
    <mergeCell ref="J40:K40"/>
    <mergeCell ref="H60:L60"/>
    <mergeCell ref="N70:O70"/>
    <mergeCell ref="N72:O72"/>
    <mergeCell ref="N71:O71"/>
    <mergeCell ref="N60:O60"/>
    <mergeCell ref="H90:I90"/>
    <mergeCell ref="H91:I91"/>
    <mergeCell ref="H92:I92"/>
    <mergeCell ref="H93:I93"/>
    <mergeCell ref="H94:I94"/>
    <mergeCell ref="H95:I95"/>
    <mergeCell ref="H96:I96"/>
    <mergeCell ref="H97:I97"/>
    <mergeCell ref="O90:P90"/>
    <mergeCell ref="O89:P89"/>
    <mergeCell ref="O88:P88"/>
    <mergeCell ref="O87:Q87"/>
    <mergeCell ref="H87:I87"/>
    <mergeCell ref="H88:I88"/>
    <mergeCell ref="H89:I89"/>
    <mergeCell ref="O97:P97"/>
    <mergeCell ref="O95:P95"/>
    <mergeCell ref="O91:P91"/>
    <mergeCell ref="O93:P93"/>
    <mergeCell ref="O92:P92"/>
    <mergeCell ref="O94:P94"/>
    <mergeCell ref="O96:P96"/>
    <mergeCell ref="X88:Y88"/>
    <mergeCell ref="X89:Y89"/>
    <mergeCell ref="X90:Y90"/>
    <mergeCell ref="X91:Y91"/>
    <mergeCell ref="X92:Y92"/>
    <mergeCell ref="X93:Y93"/>
    <mergeCell ref="X94:Y94"/>
    <mergeCell ref="X95:Y95"/>
    <mergeCell ref="X96:Y96"/>
    <mergeCell ref="X97:Y97"/>
    <mergeCell ref="X87:Z87"/>
    <mergeCell ref="X75:Z75"/>
    <mergeCell ref="B93:E93"/>
    <mergeCell ref="A85:E85"/>
    <mergeCell ref="B91:E91"/>
    <mergeCell ref="B89:E89"/>
    <mergeCell ref="B88:E88"/>
    <mergeCell ref="B92:E92"/>
    <mergeCell ref="A78:D78"/>
    <mergeCell ref="A79:D79"/>
    <mergeCell ref="B90:E90"/>
    <mergeCell ref="A81:E81"/>
    <mergeCell ref="A82:E82"/>
    <mergeCell ref="A87:E87"/>
    <mergeCell ref="F88:G88"/>
    <mergeCell ref="F92:G92"/>
    <mergeCell ref="F89:G89"/>
    <mergeCell ref="F90:G90"/>
    <mergeCell ref="F91:G91"/>
    <mergeCell ref="F93:G93"/>
    <mergeCell ref="F94:G94"/>
    <mergeCell ref="A36:H36"/>
    <mergeCell ref="A35:H35"/>
    <mergeCell ref="B94:E94"/>
    <mergeCell ref="F60:G60"/>
    <mergeCell ref="A57:H57"/>
    <mergeCell ref="A58:H58"/>
    <mergeCell ref="A63:G63"/>
    <mergeCell ref="F87:G87"/>
    <mergeCell ref="A53:H53"/>
    <mergeCell ref="A54:H54"/>
    <mergeCell ref="A64:G64"/>
    <mergeCell ref="A65:G65"/>
    <mergeCell ref="A66:G66"/>
    <mergeCell ref="A67:G67"/>
    <mergeCell ref="A68:G68"/>
    <mergeCell ref="A75:D75"/>
    <mergeCell ref="A74:D74"/>
    <mergeCell ref="A72:C72"/>
    <mergeCell ref="A71:C71"/>
    <mergeCell ref="A70:C70"/>
    <mergeCell ref="A76:D76"/>
    <mergeCell ref="A77:D77"/>
    <mergeCell ref="B96:E96"/>
    <mergeCell ref="B97:E97"/>
    <mergeCell ref="B95:E95"/>
    <mergeCell ref="F95:G95"/>
    <mergeCell ref="F96:G96"/>
    <mergeCell ref="F97:G97"/>
    <mergeCell ref="A83:E83"/>
    <mergeCell ref="A84:E84"/>
    <mergeCell ref="AC33:AD34"/>
    <mergeCell ref="AD44:AE44"/>
    <mergeCell ref="AD45:AE45"/>
    <mergeCell ref="AD47:AE47"/>
    <mergeCell ref="AD46:AE46"/>
    <mergeCell ref="X63:Z63"/>
    <mergeCell ref="AD41:AE41"/>
    <mergeCell ref="AF51:AG51"/>
    <mergeCell ref="AF52:AG52"/>
    <mergeCell ref="W53:AD53"/>
    <mergeCell ref="AF53:AG53"/>
    <mergeCell ref="W49:AD49"/>
    <mergeCell ref="AF49:AG49"/>
    <mergeCell ref="W50:AD50"/>
    <mergeCell ref="AF50:AG50"/>
    <mergeCell ref="W51:AD51"/>
    <mergeCell ref="W52:AD52"/>
    <mergeCell ref="AF54:AG54"/>
    <mergeCell ref="AF57:AG57"/>
    <mergeCell ref="AF58:AG58"/>
    <mergeCell ref="W54:AD54"/>
    <mergeCell ref="W55:AD55"/>
    <mergeCell ref="AF55:AG55"/>
    <mergeCell ref="W56:AD56"/>
    <mergeCell ref="AF56:AG56"/>
    <mergeCell ref="W57:AD57"/>
    <mergeCell ref="W58:AD58"/>
    <mergeCell ref="J13:U13"/>
    <mergeCell ref="K14:R14"/>
    <mergeCell ref="J15:R15"/>
    <mergeCell ref="J16:R16"/>
    <mergeCell ref="J21:K22"/>
    <mergeCell ref="J26:K26"/>
    <mergeCell ref="E26:F26"/>
    <mergeCell ref="N24:R24"/>
    <mergeCell ref="N25:R25"/>
    <mergeCell ref="T24:U24"/>
    <mergeCell ref="T23:U23"/>
    <mergeCell ref="X16:Y16"/>
    <mergeCell ref="T17:U17"/>
    <mergeCell ref="X17:Y17"/>
    <mergeCell ref="M19:U19"/>
    <mergeCell ref="M20:U20"/>
    <mergeCell ref="Z16:AA16"/>
    <mergeCell ref="Z17:AA17"/>
    <mergeCell ref="AB8:AC8"/>
    <mergeCell ref="W8:X8"/>
    <mergeCell ref="W7:X7"/>
    <mergeCell ref="AB7:AC7"/>
    <mergeCell ref="W9:X9"/>
    <mergeCell ref="AB9:AC9"/>
    <mergeCell ref="AB10:AC10"/>
    <mergeCell ref="AC32:AD32"/>
    <mergeCell ref="AA33:AB34"/>
    <mergeCell ref="AA32:AB32"/>
    <mergeCell ref="AB22:AB23"/>
    <mergeCell ref="AA22:AA23"/>
    <mergeCell ref="AD42:AE42"/>
    <mergeCell ref="AD43:AE43"/>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7" width="8.71"/>
    <col customWidth="1" min="8" max="8" width="13.14"/>
    <col customWidth="1" min="9" max="26" width="8.71"/>
  </cols>
  <sheetData>
    <row r="1" ht="16.5" customHeight="1"/>
    <row r="2" ht="16.5" customHeight="1">
      <c r="B2" s="317" t="s">
        <v>187</v>
      </c>
      <c r="C2" s="318"/>
      <c r="D2" s="318"/>
      <c r="E2" s="318"/>
      <c r="F2" s="318"/>
      <c r="G2" s="319"/>
    </row>
    <row r="3" ht="16.5" customHeight="1">
      <c r="B3" s="320" t="s">
        <v>188</v>
      </c>
      <c r="C3" s="321" t="s">
        <v>189</v>
      </c>
      <c r="D3" s="318"/>
      <c r="E3" s="318"/>
      <c r="F3" s="318"/>
      <c r="G3" s="319"/>
    </row>
    <row r="4" ht="16.5" customHeight="1">
      <c r="B4" s="322"/>
      <c r="C4" s="323" t="s">
        <v>190</v>
      </c>
      <c r="D4" s="323" t="s">
        <v>191</v>
      </c>
      <c r="E4" s="323" t="s">
        <v>192</v>
      </c>
      <c r="F4" s="323" t="s">
        <v>193</v>
      </c>
      <c r="G4" s="323" t="s">
        <v>194</v>
      </c>
    </row>
    <row r="5" ht="16.5" customHeight="1">
      <c r="B5" s="323" t="s">
        <v>195</v>
      </c>
      <c r="C5" s="323">
        <v>2.0</v>
      </c>
      <c r="D5" s="323"/>
      <c r="E5" s="323"/>
      <c r="F5" s="323"/>
      <c r="G5" s="323"/>
    </row>
    <row r="6" ht="16.5" customHeight="1">
      <c r="B6" s="324" t="s">
        <v>196</v>
      </c>
      <c r="C6" s="324">
        <v>2.0</v>
      </c>
      <c r="D6" s="325">
        <v>1.0</v>
      </c>
      <c r="E6" s="324"/>
      <c r="F6" s="324"/>
      <c r="G6" s="324"/>
      <c r="W6" s="216"/>
    </row>
    <row r="7" ht="16.5" customHeight="1">
      <c r="B7" s="323" t="s">
        <v>197</v>
      </c>
      <c r="C7" s="323">
        <v>2.0</v>
      </c>
      <c r="D7" s="326">
        <v>2.0</v>
      </c>
      <c r="E7" s="323"/>
      <c r="F7" s="323"/>
      <c r="G7" s="323"/>
      <c r="W7" s="216"/>
    </row>
    <row r="8" ht="16.5" customHeight="1">
      <c r="B8" s="324" t="s">
        <v>198</v>
      </c>
      <c r="C8" s="324">
        <v>2.0</v>
      </c>
      <c r="D8" s="325">
        <v>3.0</v>
      </c>
      <c r="E8" s="325">
        <v>1.0</v>
      </c>
      <c r="F8" s="324"/>
      <c r="G8" s="324"/>
      <c r="W8" s="216"/>
    </row>
    <row r="9" ht="16.5" customHeight="1">
      <c r="B9" s="323" t="s">
        <v>199</v>
      </c>
      <c r="C9" s="323">
        <v>2.0</v>
      </c>
      <c r="D9" s="326">
        <v>4.0</v>
      </c>
      <c r="E9" s="323">
        <v>1.0</v>
      </c>
      <c r="F9" s="323"/>
      <c r="G9" s="323"/>
      <c r="W9" s="216"/>
    </row>
    <row r="10" ht="16.5" customHeight="1">
      <c r="B10" s="324" t="s">
        <v>200</v>
      </c>
      <c r="C10" s="324">
        <v>2.0</v>
      </c>
      <c r="D10" s="324">
        <v>4.0</v>
      </c>
      <c r="E10" s="324">
        <v>1.0</v>
      </c>
      <c r="F10" s="325">
        <v>1.0</v>
      </c>
      <c r="G10" s="324"/>
      <c r="W10" s="216"/>
    </row>
    <row r="11" ht="16.5" customHeight="1">
      <c r="B11" s="323" t="s">
        <v>201</v>
      </c>
      <c r="C11" s="323">
        <v>2.0</v>
      </c>
      <c r="D11" s="323">
        <v>4.0</v>
      </c>
      <c r="E11" s="326">
        <v>2.0</v>
      </c>
      <c r="F11" s="323">
        <v>1.0</v>
      </c>
      <c r="G11" s="323"/>
      <c r="W11" s="216"/>
    </row>
    <row r="12" ht="16.5" customHeight="1">
      <c r="B12" s="324" t="s">
        <v>202</v>
      </c>
      <c r="C12" s="324">
        <v>2.0</v>
      </c>
      <c r="D12" s="324">
        <v>4.0</v>
      </c>
      <c r="E12" s="324">
        <v>2.0</v>
      </c>
      <c r="F12" s="324">
        <v>1.0</v>
      </c>
      <c r="G12" s="325">
        <v>1.0</v>
      </c>
      <c r="W12" s="216"/>
    </row>
    <row r="13" ht="16.5" customHeight="1">
      <c r="B13" s="323" t="s">
        <v>203</v>
      </c>
      <c r="C13" s="323">
        <v>2.0</v>
      </c>
      <c r="D13" s="323">
        <v>4.0</v>
      </c>
      <c r="E13" s="326">
        <v>3.0</v>
      </c>
      <c r="F13" s="323">
        <v>1.0</v>
      </c>
      <c r="G13" s="323">
        <v>1.0</v>
      </c>
      <c r="W13" s="216"/>
    </row>
    <row r="14" ht="17.25" customHeight="1"/>
    <row r="15" ht="16.5" customHeight="1">
      <c r="B15" s="327" t="s">
        <v>204</v>
      </c>
      <c r="C15" s="110"/>
      <c r="D15" s="110"/>
      <c r="E15" s="110"/>
      <c r="F15" s="110"/>
      <c r="G15" s="110"/>
      <c r="H15" s="110"/>
      <c r="I15" s="110"/>
      <c r="J15" s="110"/>
      <c r="K15" s="110"/>
      <c r="L15" s="111"/>
      <c r="M15" s="216"/>
      <c r="N15" s="216"/>
      <c r="O15" s="216"/>
      <c r="P15" s="216"/>
    </row>
    <row r="16" ht="16.5" customHeight="1">
      <c r="B16" s="328" t="s">
        <v>188</v>
      </c>
      <c r="C16" s="321" t="s">
        <v>189</v>
      </c>
      <c r="D16" s="318"/>
      <c r="E16" s="318"/>
      <c r="F16" s="318"/>
      <c r="G16" s="318"/>
      <c r="H16" s="318"/>
      <c r="I16" s="318"/>
      <c r="J16" s="318"/>
      <c r="K16" s="318"/>
      <c r="L16" s="329"/>
      <c r="M16" s="216"/>
      <c r="N16" s="216"/>
      <c r="O16" s="216"/>
      <c r="P16" s="216"/>
    </row>
    <row r="17" ht="16.5" customHeight="1">
      <c r="B17" s="330"/>
      <c r="C17" s="331" t="s">
        <v>190</v>
      </c>
      <c r="D17" s="331" t="s">
        <v>191</v>
      </c>
      <c r="E17" s="331" t="s">
        <v>192</v>
      </c>
      <c r="F17" s="331" t="s">
        <v>193</v>
      </c>
      <c r="G17" s="331" t="s">
        <v>194</v>
      </c>
      <c r="H17" s="331" t="s">
        <v>205</v>
      </c>
      <c r="I17" s="331" t="s">
        <v>206</v>
      </c>
      <c r="J17" s="331" t="s">
        <v>207</v>
      </c>
      <c r="K17" s="331" t="s">
        <v>208</v>
      </c>
      <c r="L17" s="332" t="s">
        <v>209</v>
      </c>
      <c r="W17" s="216"/>
      <c r="Y17" s="216"/>
      <c r="Z17" s="216"/>
    </row>
    <row r="18" ht="16.5" customHeight="1">
      <c r="B18" s="333" t="s">
        <v>195</v>
      </c>
      <c r="C18" s="323">
        <v>2.0</v>
      </c>
      <c r="D18" s="323">
        <v>2.0</v>
      </c>
      <c r="E18" s="323"/>
      <c r="F18" s="323"/>
      <c r="G18" s="323"/>
      <c r="H18" s="323"/>
      <c r="I18" s="323"/>
      <c r="J18" s="323"/>
      <c r="K18" s="323"/>
      <c r="L18" s="334"/>
      <c r="N18" s="216"/>
      <c r="O18" s="216"/>
      <c r="P18" s="216"/>
      <c r="Q18" s="216"/>
      <c r="R18" s="216"/>
      <c r="S18" s="216"/>
      <c r="T18" s="216"/>
      <c r="U18" s="216"/>
      <c r="V18" s="216"/>
    </row>
    <row r="19" ht="16.5" customHeight="1">
      <c r="B19" s="335" t="s">
        <v>196</v>
      </c>
      <c r="C19" s="331">
        <v>2.0</v>
      </c>
      <c r="D19" s="336">
        <v>3.0</v>
      </c>
      <c r="E19" s="336">
        <v>1.0</v>
      </c>
      <c r="F19" s="331"/>
      <c r="G19" s="331"/>
      <c r="H19" s="331"/>
      <c r="I19" s="331"/>
      <c r="J19" s="331"/>
      <c r="K19" s="331"/>
      <c r="L19" s="332"/>
      <c r="M19" s="216"/>
      <c r="N19" s="216"/>
      <c r="O19" s="216"/>
      <c r="P19" s="216"/>
      <c r="Q19" s="216"/>
      <c r="R19" s="216"/>
      <c r="S19" s="216"/>
      <c r="T19" s="216"/>
      <c r="U19" s="216"/>
      <c r="V19" s="216"/>
      <c r="W19" s="216"/>
      <c r="Z19" s="216"/>
    </row>
    <row r="20" ht="16.5" customHeight="1">
      <c r="B20" s="333" t="s">
        <v>197</v>
      </c>
      <c r="C20" s="323">
        <v>2.0</v>
      </c>
      <c r="D20" s="326">
        <v>4.0</v>
      </c>
      <c r="E20" s="323">
        <v>1.0</v>
      </c>
      <c r="F20" s="326">
        <v>1.0</v>
      </c>
      <c r="G20" s="323"/>
      <c r="H20" s="323"/>
      <c r="I20" s="323"/>
      <c r="J20" s="323"/>
      <c r="K20" s="323"/>
      <c r="L20" s="334"/>
      <c r="M20" s="216"/>
      <c r="N20" s="216"/>
      <c r="O20" s="216"/>
      <c r="P20" s="216"/>
      <c r="Q20" s="216"/>
      <c r="R20" s="216"/>
      <c r="S20" s="216"/>
      <c r="T20" s="216"/>
      <c r="U20" s="216"/>
      <c r="V20" s="216"/>
      <c r="W20" s="216"/>
      <c r="X20" s="216"/>
      <c r="Y20" s="216"/>
      <c r="Z20" s="216"/>
    </row>
    <row r="21" ht="16.5" customHeight="1">
      <c r="B21" s="335" t="s">
        <v>198</v>
      </c>
      <c r="C21" s="331">
        <v>2.0</v>
      </c>
      <c r="D21" s="331">
        <v>4.0</v>
      </c>
      <c r="E21" s="336">
        <v>2.0</v>
      </c>
      <c r="F21" s="331">
        <v>1.0</v>
      </c>
      <c r="G21" s="336">
        <v>1.0</v>
      </c>
      <c r="H21" s="331"/>
      <c r="I21" s="331"/>
      <c r="J21" s="331"/>
      <c r="K21" s="331"/>
      <c r="L21" s="332"/>
      <c r="M21" s="216"/>
      <c r="N21" s="216"/>
      <c r="O21" s="216"/>
      <c r="P21" s="216"/>
      <c r="Q21" s="216"/>
      <c r="R21" s="216"/>
      <c r="S21" s="216"/>
      <c r="T21" s="216"/>
      <c r="U21" s="216"/>
      <c r="V21" s="216"/>
      <c r="W21" s="216"/>
      <c r="X21" s="216"/>
      <c r="Y21" s="216"/>
      <c r="Z21" s="216"/>
    </row>
    <row r="22" ht="16.5" customHeight="1">
      <c r="B22" s="333" t="s">
        <v>199</v>
      </c>
      <c r="C22" s="323">
        <v>2.0</v>
      </c>
      <c r="D22" s="323">
        <v>4.0</v>
      </c>
      <c r="E22" s="326">
        <v>3.0</v>
      </c>
      <c r="F22" s="323">
        <v>1.0</v>
      </c>
      <c r="G22" s="323">
        <v>1.0</v>
      </c>
      <c r="H22" s="326">
        <v>1.0</v>
      </c>
      <c r="I22" s="323"/>
      <c r="J22" s="323"/>
      <c r="K22" s="323"/>
      <c r="L22" s="334"/>
      <c r="M22" s="216"/>
      <c r="N22" s="216"/>
      <c r="O22" s="216"/>
      <c r="P22" s="216"/>
      <c r="Q22" s="216"/>
      <c r="R22" s="216"/>
      <c r="S22" s="216"/>
      <c r="T22" s="216"/>
      <c r="U22" s="216"/>
      <c r="V22" s="216"/>
      <c r="W22" s="216"/>
      <c r="X22" s="216"/>
      <c r="Y22" s="216"/>
      <c r="Z22" s="216"/>
    </row>
    <row r="23" ht="16.5" customHeight="1">
      <c r="B23" s="335" t="s">
        <v>200</v>
      </c>
      <c r="C23" s="331">
        <v>2.0</v>
      </c>
      <c r="D23" s="331">
        <v>4.0</v>
      </c>
      <c r="E23" s="336">
        <v>4.0</v>
      </c>
      <c r="F23" s="331">
        <v>1.0</v>
      </c>
      <c r="G23" s="331">
        <v>1.0</v>
      </c>
      <c r="H23" s="331">
        <v>1.0</v>
      </c>
      <c r="I23" s="336">
        <v>1.0</v>
      </c>
      <c r="J23" s="331"/>
      <c r="K23" s="331"/>
      <c r="L23" s="332"/>
      <c r="M23" s="216"/>
      <c r="N23" s="216"/>
      <c r="O23" s="216"/>
      <c r="P23" s="216"/>
      <c r="Q23" s="216"/>
      <c r="R23" s="216"/>
      <c r="S23" s="216"/>
      <c r="T23" s="216"/>
      <c r="U23" s="216"/>
      <c r="V23" s="216"/>
      <c r="W23" s="216"/>
      <c r="X23" s="216"/>
      <c r="Y23" s="216"/>
      <c r="Z23" s="216"/>
    </row>
    <row r="24" ht="16.5" customHeight="1">
      <c r="B24" s="333" t="s">
        <v>201</v>
      </c>
      <c r="C24" s="323">
        <v>2.0</v>
      </c>
      <c r="D24" s="323">
        <v>4.0</v>
      </c>
      <c r="E24" s="323">
        <v>4.0</v>
      </c>
      <c r="F24" s="323">
        <v>1.0</v>
      </c>
      <c r="G24" s="323">
        <v>1.0</v>
      </c>
      <c r="H24" s="323">
        <v>1.0</v>
      </c>
      <c r="I24" s="323">
        <v>1.0</v>
      </c>
      <c r="J24" s="326">
        <v>1.0</v>
      </c>
      <c r="K24" s="323"/>
      <c r="L24" s="334"/>
      <c r="M24" s="216"/>
      <c r="N24" s="216"/>
      <c r="O24" s="216"/>
      <c r="P24" s="216"/>
      <c r="Q24" s="216"/>
      <c r="R24" s="216"/>
      <c r="S24" s="216"/>
      <c r="T24" s="216"/>
      <c r="U24" s="216"/>
      <c r="V24" s="216"/>
      <c r="W24" s="216"/>
      <c r="X24" s="216"/>
      <c r="Y24" s="216"/>
      <c r="Z24" s="216"/>
    </row>
    <row r="25" ht="16.5" customHeight="1">
      <c r="B25" s="335" t="s">
        <v>202</v>
      </c>
      <c r="C25" s="331">
        <v>2.0</v>
      </c>
      <c r="D25" s="331">
        <v>4.0</v>
      </c>
      <c r="E25" s="331">
        <v>4.0</v>
      </c>
      <c r="F25" s="331">
        <v>1.0</v>
      </c>
      <c r="G25" s="331">
        <v>1.0</v>
      </c>
      <c r="H25" s="331">
        <v>1.0</v>
      </c>
      <c r="I25" s="331">
        <v>1.0</v>
      </c>
      <c r="J25" s="331">
        <v>1.0</v>
      </c>
      <c r="K25" s="336">
        <v>1.0</v>
      </c>
      <c r="L25" s="332"/>
      <c r="M25" s="216"/>
      <c r="N25" s="216"/>
      <c r="O25" s="216"/>
      <c r="P25" s="216"/>
      <c r="Q25" s="216"/>
      <c r="R25" s="216"/>
      <c r="S25" s="216"/>
      <c r="T25" s="216"/>
      <c r="U25" s="216"/>
      <c r="V25" s="216"/>
      <c r="W25" s="216"/>
      <c r="X25" s="216"/>
      <c r="Y25" s="216"/>
      <c r="Z25" s="216"/>
    </row>
    <row r="26" ht="17.25" customHeight="1">
      <c r="B26" s="337" t="s">
        <v>203</v>
      </c>
      <c r="C26" s="338">
        <v>2.0</v>
      </c>
      <c r="D26" s="338">
        <v>4.0</v>
      </c>
      <c r="E26" s="338">
        <v>4.0</v>
      </c>
      <c r="F26" s="338">
        <v>1.0</v>
      </c>
      <c r="G26" s="338">
        <v>1.0</v>
      </c>
      <c r="H26" s="338">
        <v>1.0</v>
      </c>
      <c r="I26" s="338">
        <v>1.0</v>
      </c>
      <c r="J26" s="338">
        <v>1.0</v>
      </c>
      <c r="K26" s="338">
        <v>1.0</v>
      </c>
      <c r="L26" s="339">
        <v>1.0</v>
      </c>
      <c r="M26" s="216"/>
      <c r="N26" s="216"/>
      <c r="O26" s="216"/>
      <c r="P26" s="216"/>
      <c r="Q26" s="216"/>
      <c r="R26" s="216"/>
      <c r="S26" s="216"/>
      <c r="T26" s="216"/>
      <c r="U26" s="216"/>
      <c r="V26" s="216"/>
      <c r="W26" s="216"/>
      <c r="X26" s="216"/>
      <c r="Y26" s="216"/>
      <c r="Z26" s="216"/>
    </row>
    <row r="27" ht="17.25" customHeight="1">
      <c r="F27" s="216"/>
      <c r="G27" s="216"/>
      <c r="H27" s="216"/>
      <c r="I27" s="216"/>
      <c r="J27" s="216"/>
      <c r="K27" s="216"/>
      <c r="L27" s="216"/>
    </row>
    <row r="28" ht="16.5" customHeight="1">
      <c r="B28" s="327" t="s">
        <v>210</v>
      </c>
      <c r="C28" s="111"/>
      <c r="E28" s="327" t="s">
        <v>211</v>
      </c>
      <c r="F28" s="111"/>
      <c r="J28" s="216"/>
    </row>
    <row r="29" ht="16.5" customHeight="1">
      <c r="B29" s="340" t="s">
        <v>188</v>
      </c>
      <c r="C29" s="332" t="s">
        <v>212</v>
      </c>
      <c r="E29" s="340" t="s">
        <v>188</v>
      </c>
      <c r="F29" s="332" t="s">
        <v>212</v>
      </c>
    </row>
    <row r="30" ht="16.5" customHeight="1">
      <c r="B30" s="333" t="s">
        <v>195</v>
      </c>
      <c r="C30" s="334">
        <v>5.0</v>
      </c>
      <c r="E30" s="333" t="s">
        <v>195</v>
      </c>
      <c r="F30" s="334">
        <v>3.0</v>
      </c>
    </row>
    <row r="31" ht="16.5" customHeight="1">
      <c r="B31" s="335" t="s">
        <v>196</v>
      </c>
      <c r="C31" s="332">
        <v>8.0</v>
      </c>
      <c r="E31" s="335" t="s">
        <v>196</v>
      </c>
      <c r="F31" s="332">
        <v>5.0</v>
      </c>
    </row>
    <row r="32" ht="16.5" customHeight="1">
      <c r="B32" s="333" t="s">
        <v>197</v>
      </c>
      <c r="C32" s="334">
        <v>12.0</v>
      </c>
      <c r="E32" s="333" t="s">
        <v>197</v>
      </c>
      <c r="F32" s="334">
        <v>6.0</v>
      </c>
    </row>
    <row r="33" ht="16.5" customHeight="1">
      <c r="B33" s="335" t="s">
        <v>198</v>
      </c>
      <c r="C33" s="332">
        <v>17.0</v>
      </c>
      <c r="E33" s="335" t="s">
        <v>198</v>
      </c>
      <c r="F33" s="332">
        <v>8.0</v>
      </c>
    </row>
    <row r="34" ht="16.5" customHeight="1">
      <c r="B34" s="333" t="s">
        <v>199</v>
      </c>
      <c r="C34" s="334">
        <v>23.0</v>
      </c>
      <c r="E34" s="333" t="s">
        <v>199</v>
      </c>
      <c r="F34" s="334">
        <v>9.0</v>
      </c>
    </row>
    <row r="35" ht="16.5" customHeight="1">
      <c r="B35" s="335" t="s">
        <v>200</v>
      </c>
      <c r="C35" s="332">
        <v>30.0</v>
      </c>
      <c r="E35" s="335" t="s">
        <v>200</v>
      </c>
      <c r="F35" s="332">
        <v>12.0</v>
      </c>
    </row>
    <row r="36" ht="16.5" customHeight="1">
      <c r="B36" s="333" t="s">
        <v>201</v>
      </c>
      <c r="C36" s="334">
        <v>38.0</v>
      </c>
      <c r="E36" s="333" t="s">
        <v>201</v>
      </c>
      <c r="F36" s="334">
        <v>13.0</v>
      </c>
    </row>
    <row r="37" ht="16.5" customHeight="1">
      <c r="B37" s="335" t="s">
        <v>202</v>
      </c>
      <c r="C37" s="332">
        <v>47.0</v>
      </c>
      <c r="E37" s="335" t="s">
        <v>202</v>
      </c>
      <c r="F37" s="332">
        <v>17.0</v>
      </c>
    </row>
    <row r="38" ht="17.25" customHeight="1">
      <c r="B38" s="337" t="s">
        <v>203</v>
      </c>
      <c r="C38" s="341">
        <v>57.0</v>
      </c>
      <c r="E38" s="337" t="s">
        <v>203</v>
      </c>
      <c r="F38" s="341">
        <v>18.0</v>
      </c>
    </row>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sheetData>
  <mergeCells count="8">
    <mergeCell ref="B28:C28"/>
    <mergeCell ref="E28:F28"/>
    <mergeCell ref="B3:B4"/>
    <mergeCell ref="B2:G2"/>
    <mergeCell ref="C3:G3"/>
    <mergeCell ref="B15:L15"/>
    <mergeCell ref="B16:B17"/>
    <mergeCell ref="C16:L1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71"/>
    <col customWidth="1" min="2" max="2" width="13.86"/>
    <col customWidth="1" min="3" max="3" width="0.14"/>
    <col customWidth="1" hidden="1" min="4" max="7" width="9.0"/>
    <col customWidth="1" min="8" max="8" width="9.71"/>
    <col customWidth="1" hidden="1" min="9" max="9" width="1.43"/>
    <col customWidth="1" min="10" max="10" width="8.71"/>
    <col customWidth="1" min="11" max="11" width="7.0"/>
    <col customWidth="1" min="12" max="19" width="8.71"/>
  </cols>
  <sheetData>
    <row r="1" ht="16.5" customHeight="1">
      <c r="A1" s="14" t="s">
        <v>140</v>
      </c>
      <c r="B1" s="15"/>
      <c r="C1" s="15"/>
      <c r="D1" s="15"/>
      <c r="E1" s="15"/>
      <c r="F1" s="15"/>
      <c r="G1" s="50"/>
      <c r="H1" s="204" t="s">
        <v>90</v>
      </c>
      <c r="I1" s="51"/>
      <c r="J1" s="205" t="s">
        <v>12</v>
      </c>
      <c r="K1" s="204" t="s">
        <v>141</v>
      </c>
      <c r="L1" s="204" t="s">
        <v>46</v>
      </c>
      <c r="M1" s="204" t="s">
        <v>15</v>
      </c>
      <c r="N1" s="204" t="s">
        <v>68</v>
      </c>
      <c r="O1" s="204" t="s">
        <v>19</v>
      </c>
      <c r="P1" s="204" t="s">
        <v>142</v>
      </c>
      <c r="Q1" s="204" t="s">
        <v>143</v>
      </c>
      <c r="R1" s="248" t="s">
        <v>144</v>
      </c>
    </row>
    <row r="2" ht="16.5" customHeight="1">
      <c r="A2" s="342" t="s">
        <v>213</v>
      </c>
      <c r="B2" s="6"/>
      <c r="C2" s="6"/>
      <c r="D2" s="6"/>
      <c r="E2" s="6"/>
      <c r="F2" s="6"/>
      <c r="G2" s="6"/>
      <c r="H2" s="6"/>
      <c r="I2" s="6"/>
      <c r="J2" s="6"/>
      <c r="K2" s="6"/>
      <c r="L2" s="6"/>
      <c r="M2" s="6"/>
      <c r="N2" s="6"/>
      <c r="O2" s="6"/>
      <c r="P2" s="6"/>
      <c r="Q2" s="6"/>
      <c r="R2" s="95"/>
    </row>
    <row r="3" ht="16.5" customHeight="1">
      <c r="A3" s="296" t="s">
        <v>214</v>
      </c>
      <c r="B3" s="64"/>
      <c r="C3" s="64"/>
      <c r="D3" s="64"/>
      <c r="E3" s="64"/>
      <c r="F3" s="64"/>
      <c r="G3" s="65"/>
      <c r="H3" s="251" t="s">
        <v>214</v>
      </c>
      <c r="I3" s="17"/>
      <c r="J3" s="252" t="s">
        <v>215</v>
      </c>
      <c r="K3" s="343"/>
      <c r="L3" s="208"/>
      <c r="M3" s="208" t="s">
        <v>149</v>
      </c>
      <c r="N3" s="208" t="s">
        <v>55</v>
      </c>
      <c r="O3" s="208" t="s">
        <v>216</v>
      </c>
      <c r="P3" s="254">
        <v>2.0</v>
      </c>
      <c r="Q3" s="208">
        <v>0.0</v>
      </c>
      <c r="R3" s="255" t="s">
        <v>217</v>
      </c>
    </row>
    <row r="4" ht="16.5" customHeight="1">
      <c r="A4" s="296" t="s">
        <v>218</v>
      </c>
      <c r="B4" s="64"/>
      <c r="C4" s="64"/>
      <c r="D4" s="64"/>
      <c r="E4" s="64"/>
      <c r="F4" s="64"/>
      <c r="G4" s="65"/>
      <c r="H4" s="251" t="s">
        <v>219</v>
      </c>
      <c r="I4" s="17"/>
      <c r="J4" s="252"/>
      <c r="K4" s="343"/>
      <c r="L4" s="208"/>
      <c r="M4" s="208"/>
      <c r="N4" s="208"/>
      <c r="O4" s="208"/>
      <c r="P4" s="254"/>
      <c r="Q4" s="208"/>
      <c r="R4" s="255"/>
    </row>
    <row r="5" ht="16.5" customHeight="1">
      <c r="A5" s="296" t="s">
        <v>219</v>
      </c>
      <c r="B5" s="64"/>
      <c r="C5" s="64"/>
      <c r="D5" s="64"/>
      <c r="E5" s="64"/>
      <c r="F5" s="64"/>
      <c r="G5" s="65"/>
      <c r="H5" s="251" t="s">
        <v>219</v>
      </c>
      <c r="I5" s="17"/>
      <c r="J5" s="252"/>
      <c r="K5" s="343" t="s">
        <v>220</v>
      </c>
      <c r="L5" s="208" t="s">
        <v>221</v>
      </c>
      <c r="M5" s="208" t="s">
        <v>222</v>
      </c>
      <c r="N5" s="208">
        <v>0.0</v>
      </c>
      <c r="O5" s="208">
        <v>3.0</v>
      </c>
      <c r="P5" s="254">
        <v>10000.0</v>
      </c>
      <c r="Q5" s="208">
        <v>1.0</v>
      </c>
      <c r="R5" s="255" t="s">
        <v>223</v>
      </c>
    </row>
    <row r="6" ht="16.5" customHeight="1">
      <c r="A6" s="342" t="s">
        <v>224</v>
      </c>
      <c r="B6" s="6"/>
      <c r="C6" s="6"/>
      <c r="D6" s="6"/>
      <c r="E6" s="6"/>
      <c r="F6" s="6"/>
      <c r="G6" s="6"/>
      <c r="H6" s="6"/>
      <c r="I6" s="6"/>
      <c r="J6" s="6"/>
      <c r="K6" s="6"/>
      <c r="L6" s="6"/>
      <c r="M6" s="6"/>
      <c r="N6" s="6"/>
      <c r="O6" s="6"/>
      <c r="P6" s="6"/>
      <c r="Q6" s="6"/>
      <c r="R6" s="95"/>
    </row>
    <row r="7" ht="16.5" customHeight="1">
      <c r="A7" s="296" t="s">
        <v>225</v>
      </c>
      <c r="B7" s="64"/>
      <c r="C7" s="64"/>
      <c r="D7" s="64"/>
      <c r="E7" s="64"/>
      <c r="F7" s="64"/>
      <c r="G7" s="65"/>
      <c r="H7" s="251" t="s">
        <v>224</v>
      </c>
      <c r="I7" s="17"/>
      <c r="J7" s="252" t="s">
        <v>49</v>
      </c>
      <c r="K7" s="343">
        <v>0.5</v>
      </c>
      <c r="L7" s="208" t="s">
        <v>226</v>
      </c>
      <c r="M7" s="208" t="s">
        <v>149</v>
      </c>
      <c r="N7" s="208">
        <v>-1.0</v>
      </c>
      <c r="O7" s="208">
        <v>5.0</v>
      </c>
      <c r="P7" s="254">
        <v>4.0</v>
      </c>
      <c r="Q7" s="208">
        <v>0.25</v>
      </c>
      <c r="R7" s="255" t="s">
        <v>227</v>
      </c>
    </row>
    <row r="8" ht="16.5" customHeight="1">
      <c r="A8" s="296" t="s">
        <v>228</v>
      </c>
      <c r="B8" s="64"/>
      <c r="C8" s="64"/>
      <c r="D8" s="64"/>
      <c r="E8" s="64"/>
      <c r="F8" s="64"/>
      <c r="G8" s="65"/>
      <c r="H8" s="251" t="s">
        <v>224</v>
      </c>
      <c r="I8" s="17"/>
      <c r="J8" s="252" t="s">
        <v>50</v>
      </c>
      <c r="K8" s="343">
        <v>-2.0</v>
      </c>
      <c r="L8" s="208" t="s">
        <v>151</v>
      </c>
      <c r="M8" s="208" t="s">
        <v>229</v>
      </c>
      <c r="N8" s="208">
        <v>-1.0</v>
      </c>
      <c r="O8" s="208">
        <v>6.0</v>
      </c>
      <c r="P8" s="254">
        <v>40.0</v>
      </c>
      <c r="Q8" s="208">
        <v>0.5</v>
      </c>
      <c r="R8" s="255"/>
      <c r="S8" s="216"/>
    </row>
    <row r="9" ht="16.5" customHeight="1">
      <c r="A9" s="296"/>
      <c r="B9" s="64"/>
      <c r="C9" s="64"/>
      <c r="D9" s="64"/>
      <c r="E9" s="64"/>
      <c r="F9" s="64"/>
      <c r="G9" s="65"/>
      <c r="H9" s="251" t="s">
        <v>224</v>
      </c>
      <c r="I9" s="17"/>
      <c r="J9" s="252" t="s">
        <v>49</v>
      </c>
      <c r="K9" s="343">
        <v>0.0</v>
      </c>
      <c r="L9" s="208" t="s">
        <v>226</v>
      </c>
      <c r="M9" s="208" t="s">
        <v>149</v>
      </c>
      <c r="N9" s="208">
        <v>-1.0</v>
      </c>
      <c r="O9" s="208">
        <v>6.0</v>
      </c>
      <c r="P9" s="254" t="s">
        <v>216</v>
      </c>
      <c r="Q9" s="208" t="s">
        <v>216</v>
      </c>
      <c r="R9" s="255" t="s">
        <v>227</v>
      </c>
      <c r="S9" s="216"/>
    </row>
    <row r="10" ht="16.5" customHeight="1">
      <c r="A10" s="296" t="s">
        <v>230</v>
      </c>
      <c r="B10" s="64"/>
      <c r="C10" s="64"/>
      <c r="D10" s="64"/>
      <c r="E10" s="64"/>
      <c r="F10" s="64"/>
      <c r="G10" s="65"/>
      <c r="H10" s="251" t="s">
        <v>224</v>
      </c>
      <c r="I10" s="17"/>
      <c r="J10" s="252" t="s">
        <v>50</v>
      </c>
      <c r="K10" s="343">
        <v>-3.0</v>
      </c>
      <c r="L10" s="208" t="s">
        <v>151</v>
      </c>
      <c r="M10" s="208" t="s">
        <v>229</v>
      </c>
      <c r="N10" s="208">
        <v>-1.0</v>
      </c>
      <c r="O10" s="208">
        <v>5.0</v>
      </c>
      <c r="P10" s="254">
        <v>30.0</v>
      </c>
      <c r="Q10" s="208">
        <v>0.25</v>
      </c>
      <c r="R10" s="255"/>
      <c r="S10" s="216"/>
    </row>
    <row r="11" ht="16.5" customHeight="1">
      <c r="A11" s="296"/>
      <c r="B11" s="64"/>
      <c r="C11" s="64"/>
      <c r="D11" s="64"/>
      <c r="E11" s="64"/>
      <c r="F11" s="64"/>
      <c r="G11" s="65"/>
      <c r="H11" s="251" t="s">
        <v>224</v>
      </c>
      <c r="I11" s="17"/>
      <c r="J11" s="252" t="s">
        <v>49</v>
      </c>
      <c r="K11" s="343">
        <v>-1.0</v>
      </c>
      <c r="L11" s="208" t="s">
        <v>226</v>
      </c>
      <c r="M11" s="208" t="s">
        <v>149</v>
      </c>
      <c r="N11" s="208">
        <v>-1.0</v>
      </c>
      <c r="O11" s="208">
        <v>5.0</v>
      </c>
      <c r="P11" s="254" t="s">
        <v>216</v>
      </c>
      <c r="Q11" s="208" t="s">
        <v>216</v>
      </c>
      <c r="R11" s="255" t="s">
        <v>227</v>
      </c>
      <c r="S11" s="216"/>
    </row>
    <row r="12" ht="16.5" customHeight="1">
      <c r="A12" s="296" t="s">
        <v>231</v>
      </c>
      <c r="B12" s="64"/>
      <c r="C12" s="64"/>
      <c r="D12" s="64"/>
      <c r="E12" s="64"/>
      <c r="F12" s="64"/>
      <c r="G12" s="65"/>
      <c r="H12" s="251" t="s">
        <v>224</v>
      </c>
      <c r="I12" s="17"/>
      <c r="J12" s="252" t="s">
        <v>49</v>
      </c>
      <c r="K12" s="343">
        <v>-1.0</v>
      </c>
      <c r="L12" s="208" t="s">
        <v>226</v>
      </c>
      <c r="M12" s="208" t="s">
        <v>149</v>
      </c>
      <c r="N12" s="208">
        <v>-1.0</v>
      </c>
      <c r="O12" s="208">
        <v>5.0</v>
      </c>
      <c r="P12" s="254">
        <v>20.0</v>
      </c>
      <c r="Q12" s="208">
        <v>0.1</v>
      </c>
      <c r="R12" s="255" t="s">
        <v>227</v>
      </c>
      <c r="S12" s="216"/>
    </row>
    <row r="13" ht="16.5" customHeight="1">
      <c r="A13" s="342" t="s">
        <v>232</v>
      </c>
      <c r="B13" s="6"/>
      <c r="C13" s="6"/>
      <c r="D13" s="6"/>
      <c r="E13" s="6"/>
      <c r="F13" s="6"/>
      <c r="G13" s="6"/>
      <c r="H13" s="6"/>
      <c r="I13" s="6"/>
      <c r="J13" s="6"/>
      <c r="K13" s="6"/>
      <c r="L13" s="6"/>
      <c r="M13" s="6"/>
      <c r="N13" s="6"/>
      <c r="O13" s="6"/>
      <c r="P13" s="6"/>
      <c r="Q13" s="6"/>
      <c r="R13" s="95"/>
      <c r="S13" s="216"/>
    </row>
    <row r="14" ht="16.5" customHeight="1">
      <c r="A14" s="296" t="s">
        <v>233</v>
      </c>
      <c r="B14" s="64"/>
      <c r="C14" s="64"/>
      <c r="D14" s="64"/>
      <c r="E14" s="64"/>
      <c r="F14" s="64"/>
      <c r="G14" s="65"/>
      <c r="H14" s="251" t="s">
        <v>233</v>
      </c>
      <c r="I14" s="17"/>
      <c r="J14" s="252" t="s">
        <v>50</v>
      </c>
      <c r="K14" s="343" t="s">
        <v>234</v>
      </c>
      <c r="L14" s="208" t="s">
        <v>151</v>
      </c>
      <c r="M14" s="208" t="s">
        <v>235</v>
      </c>
      <c r="N14" s="208" t="s">
        <v>236</v>
      </c>
      <c r="O14" s="208">
        <v>5.0</v>
      </c>
      <c r="P14" s="254">
        <v>900.0</v>
      </c>
      <c r="Q14" s="208">
        <v>0.25</v>
      </c>
      <c r="R14" s="255"/>
      <c r="S14" s="216"/>
    </row>
    <row r="15" ht="16.5" customHeight="1">
      <c r="A15" s="342" t="s">
        <v>237</v>
      </c>
      <c r="B15" s="6"/>
      <c r="C15" s="6"/>
      <c r="D15" s="6"/>
      <c r="E15" s="6"/>
      <c r="F15" s="6"/>
      <c r="G15" s="6"/>
      <c r="H15" s="6"/>
      <c r="I15" s="6"/>
      <c r="J15" s="6"/>
      <c r="K15" s="6"/>
      <c r="L15" s="6"/>
      <c r="M15" s="6"/>
      <c r="N15" s="6"/>
      <c r="O15" s="6"/>
      <c r="P15" s="6"/>
      <c r="Q15" s="6"/>
      <c r="R15" s="95"/>
      <c r="S15" s="216"/>
    </row>
    <row r="16" ht="16.5" customHeight="1">
      <c r="A16" s="296" t="s">
        <v>238</v>
      </c>
      <c r="B16" s="64"/>
      <c r="C16" s="64"/>
      <c r="D16" s="64"/>
      <c r="E16" s="64"/>
      <c r="F16" s="64"/>
      <c r="G16" s="65"/>
      <c r="H16" s="251" t="s">
        <v>239</v>
      </c>
      <c r="I16" s="17"/>
      <c r="J16" s="252" t="s">
        <v>50</v>
      </c>
      <c r="K16" s="343">
        <v>1.0</v>
      </c>
      <c r="L16" s="208" t="s">
        <v>148</v>
      </c>
      <c r="M16" s="208">
        <v>1.0</v>
      </c>
      <c r="N16" s="208">
        <v>0.0</v>
      </c>
      <c r="O16" s="208">
        <v>10.0</v>
      </c>
      <c r="P16" s="254">
        <v>5.0</v>
      </c>
      <c r="Q16" s="208">
        <v>1.5</v>
      </c>
      <c r="R16" s="255"/>
      <c r="S16" s="216"/>
    </row>
    <row r="17" ht="16.5" customHeight="1">
      <c r="A17" s="296"/>
      <c r="B17" s="64"/>
      <c r="C17" s="64"/>
      <c r="D17" s="64"/>
      <c r="E17" s="64"/>
      <c r="F17" s="64"/>
      <c r="G17" s="65"/>
      <c r="H17" s="251" t="s">
        <v>239</v>
      </c>
      <c r="I17" s="17"/>
      <c r="J17" s="252" t="s">
        <v>49</v>
      </c>
      <c r="K17" s="343">
        <v>1.0</v>
      </c>
      <c r="L17" s="208" t="s">
        <v>148</v>
      </c>
      <c r="M17" s="208">
        <v>1.0</v>
      </c>
      <c r="N17" s="208">
        <v>0.0</v>
      </c>
      <c r="O17" s="208">
        <v>10.0</v>
      </c>
      <c r="P17" s="254"/>
      <c r="Q17" s="208"/>
      <c r="R17" s="255"/>
      <c r="S17" s="216"/>
    </row>
    <row r="18" ht="16.5" customHeight="1">
      <c r="A18" s="296" t="s">
        <v>240</v>
      </c>
      <c r="B18" s="64"/>
      <c r="C18" s="64"/>
      <c r="D18" s="64"/>
      <c r="E18" s="64"/>
      <c r="F18" s="64"/>
      <c r="G18" s="65"/>
      <c r="H18" s="251" t="s">
        <v>239</v>
      </c>
      <c r="I18" s="17"/>
      <c r="J18" s="252" t="s">
        <v>50</v>
      </c>
      <c r="K18" s="343">
        <v>1.0</v>
      </c>
      <c r="L18" s="208" t="s">
        <v>151</v>
      </c>
      <c r="M18" s="208">
        <v>1.0</v>
      </c>
      <c r="N18" s="208">
        <v>0.0</v>
      </c>
      <c r="O18" s="208">
        <v>10.0</v>
      </c>
      <c r="P18" s="254">
        <v>500.0</v>
      </c>
      <c r="Q18" s="208">
        <v>1.5</v>
      </c>
      <c r="R18" s="255"/>
      <c r="S18" s="216"/>
    </row>
    <row r="19" ht="16.5" customHeight="1">
      <c r="A19" s="296"/>
      <c r="B19" s="64"/>
      <c r="C19" s="64"/>
      <c r="D19" s="64"/>
      <c r="E19" s="64"/>
      <c r="F19" s="64"/>
      <c r="G19" s="65"/>
      <c r="H19" s="251" t="s">
        <v>239</v>
      </c>
      <c r="I19" s="17"/>
      <c r="J19" s="252" t="s">
        <v>49</v>
      </c>
      <c r="K19" s="343">
        <v>1.0</v>
      </c>
      <c r="L19" s="208" t="s">
        <v>148</v>
      </c>
      <c r="M19" s="208">
        <v>1.0</v>
      </c>
      <c r="N19" s="208">
        <v>0.0</v>
      </c>
      <c r="O19" s="208">
        <v>10.0</v>
      </c>
      <c r="P19" s="254"/>
      <c r="Q19" s="208"/>
      <c r="R19" s="255"/>
      <c r="S19" s="216"/>
    </row>
    <row r="20" ht="16.5" customHeight="1">
      <c r="A20" s="296" t="s">
        <v>241</v>
      </c>
      <c r="B20" s="64"/>
      <c r="C20" s="64"/>
      <c r="D20" s="64"/>
      <c r="E20" s="64"/>
      <c r="F20" s="64"/>
      <c r="G20" s="65"/>
      <c r="H20" s="251" t="s">
        <v>239</v>
      </c>
      <c r="I20" s="17"/>
      <c r="J20" s="252" t="s">
        <v>50</v>
      </c>
      <c r="K20" s="343">
        <v>1.0</v>
      </c>
      <c r="L20" s="208" t="s">
        <v>151</v>
      </c>
      <c r="M20" s="208">
        <v>1.0</v>
      </c>
      <c r="N20" s="208">
        <v>0.0</v>
      </c>
      <c r="O20" s="208">
        <v>10.0</v>
      </c>
      <c r="P20" s="254">
        <v>600.0</v>
      </c>
      <c r="Q20" s="208">
        <v>1.5</v>
      </c>
      <c r="R20" s="255"/>
      <c r="S20" s="216"/>
    </row>
    <row r="21" ht="16.5" customHeight="1">
      <c r="A21" s="296"/>
      <c r="B21" s="64"/>
      <c r="C21" s="64"/>
      <c r="D21" s="64"/>
      <c r="E21" s="64"/>
      <c r="F21" s="64"/>
      <c r="G21" s="65"/>
      <c r="H21" s="251" t="s">
        <v>239</v>
      </c>
      <c r="I21" s="17"/>
      <c r="J21" s="252" t="s">
        <v>49</v>
      </c>
      <c r="K21" s="343">
        <v>2.0</v>
      </c>
      <c r="L21" s="208" t="s">
        <v>226</v>
      </c>
      <c r="M21" s="208">
        <v>1.0</v>
      </c>
      <c r="N21" s="208">
        <v>0.0</v>
      </c>
      <c r="O21" s="208">
        <v>10.0</v>
      </c>
      <c r="P21" s="254"/>
      <c r="Q21" s="208"/>
      <c r="R21" s="255"/>
      <c r="S21" s="216"/>
    </row>
    <row r="22" ht="16.5" customHeight="1">
      <c r="A22" s="296" t="s">
        <v>242</v>
      </c>
      <c r="B22" s="64"/>
      <c r="C22" s="64"/>
      <c r="D22" s="64"/>
      <c r="E22" s="64"/>
      <c r="F22" s="64"/>
      <c r="G22" s="65"/>
      <c r="H22" s="251" t="s">
        <v>239</v>
      </c>
      <c r="I22" s="17"/>
      <c r="J22" s="252" t="s">
        <v>50</v>
      </c>
      <c r="K22" s="343">
        <v>1.0</v>
      </c>
      <c r="L22" s="208" t="s">
        <v>151</v>
      </c>
      <c r="M22" s="208" t="s">
        <v>222</v>
      </c>
      <c r="N22" s="208" t="s">
        <v>243</v>
      </c>
      <c r="O22" s="208">
        <v>11.0</v>
      </c>
      <c r="P22" s="254">
        <v>650.0</v>
      </c>
      <c r="Q22" s="208">
        <v>2.5</v>
      </c>
      <c r="R22" s="255"/>
      <c r="S22" s="216"/>
    </row>
    <row r="23" ht="16.5" customHeight="1">
      <c r="A23" s="296"/>
      <c r="B23" s="64"/>
      <c r="C23" s="64"/>
      <c r="D23" s="64"/>
      <c r="E23" s="64"/>
      <c r="F23" s="64"/>
      <c r="G23" s="65"/>
      <c r="H23" s="251" t="s">
        <v>239</v>
      </c>
      <c r="I23" s="17"/>
      <c r="J23" s="252" t="s">
        <v>49</v>
      </c>
      <c r="K23" s="343">
        <v>1.0</v>
      </c>
      <c r="L23" s="208" t="s">
        <v>148</v>
      </c>
      <c r="M23" s="208">
        <v>2.0</v>
      </c>
      <c r="N23" s="208" t="s">
        <v>243</v>
      </c>
      <c r="O23" s="208">
        <v>11.0</v>
      </c>
      <c r="P23" s="254"/>
      <c r="Q23" s="208"/>
      <c r="R23" s="255"/>
      <c r="S23" s="216"/>
    </row>
    <row r="24" ht="16.5" customHeight="1">
      <c r="A24" s="296" t="s">
        <v>244</v>
      </c>
      <c r="B24" s="64"/>
      <c r="C24" s="64"/>
      <c r="D24" s="64"/>
      <c r="E24" s="64"/>
      <c r="F24" s="64"/>
      <c r="G24" s="65"/>
      <c r="H24" s="251" t="s">
        <v>239</v>
      </c>
      <c r="I24" s="17"/>
      <c r="J24" s="252" t="s">
        <v>50</v>
      </c>
      <c r="K24" s="343">
        <v>1.0</v>
      </c>
      <c r="L24" s="208" t="s">
        <v>151</v>
      </c>
      <c r="M24" s="208" t="s">
        <v>222</v>
      </c>
      <c r="N24" s="208">
        <v>0.0</v>
      </c>
      <c r="O24" s="208">
        <v>11.0</v>
      </c>
      <c r="P24" s="254">
        <v>650.0</v>
      </c>
      <c r="Q24" s="208">
        <v>2.5</v>
      </c>
      <c r="R24" s="255"/>
      <c r="S24" s="216"/>
    </row>
    <row r="25" ht="16.5" customHeight="1">
      <c r="A25" s="296"/>
      <c r="B25" s="64"/>
      <c r="C25" s="64"/>
      <c r="D25" s="64"/>
      <c r="E25" s="64"/>
      <c r="F25" s="64"/>
      <c r="G25" s="65"/>
      <c r="H25" s="251" t="s">
        <v>239</v>
      </c>
      <c r="I25" s="17"/>
      <c r="J25" s="252" t="s">
        <v>49</v>
      </c>
      <c r="K25" s="343">
        <v>1.0</v>
      </c>
      <c r="L25" s="208" t="s">
        <v>226</v>
      </c>
      <c r="M25" s="208">
        <v>1.0</v>
      </c>
      <c r="N25" s="208">
        <v>0.0</v>
      </c>
      <c r="O25" s="208">
        <v>11.0</v>
      </c>
      <c r="P25" s="254"/>
      <c r="Q25" s="208"/>
      <c r="R25" s="255"/>
      <c r="S25" s="216"/>
    </row>
    <row r="26" ht="16.5" customHeight="1">
      <c r="A26" s="296" t="s">
        <v>245</v>
      </c>
      <c r="B26" s="64"/>
      <c r="C26" s="64"/>
      <c r="D26" s="64"/>
      <c r="E26" s="64"/>
      <c r="F26" s="64"/>
      <c r="G26" s="65"/>
      <c r="H26" s="251" t="s">
        <v>239</v>
      </c>
      <c r="I26" s="17"/>
      <c r="J26" s="252" t="s">
        <v>50</v>
      </c>
      <c r="K26" s="343">
        <v>1.0</v>
      </c>
      <c r="L26" s="208" t="s">
        <v>151</v>
      </c>
      <c r="M26" s="208" t="s">
        <v>222</v>
      </c>
      <c r="N26" s="208" t="s">
        <v>243</v>
      </c>
      <c r="O26" s="208">
        <v>11.0</v>
      </c>
      <c r="P26" s="254">
        <v>750.0</v>
      </c>
      <c r="Q26" s="208">
        <v>2.5</v>
      </c>
      <c r="R26" s="255"/>
      <c r="S26" s="216"/>
    </row>
    <row r="27" ht="16.5" customHeight="1">
      <c r="A27" s="296"/>
      <c r="B27" s="64"/>
      <c r="C27" s="64"/>
      <c r="D27" s="64"/>
      <c r="E27" s="64"/>
      <c r="F27" s="64"/>
      <c r="G27" s="65"/>
      <c r="H27" s="251" t="s">
        <v>239</v>
      </c>
      <c r="I27" s="17"/>
      <c r="J27" s="252" t="s">
        <v>49</v>
      </c>
      <c r="K27" s="343">
        <v>2.0</v>
      </c>
      <c r="L27" s="208" t="s">
        <v>226</v>
      </c>
      <c r="M27" s="208">
        <v>2.0</v>
      </c>
      <c r="N27" s="208" t="s">
        <v>243</v>
      </c>
      <c r="O27" s="208">
        <v>11.0</v>
      </c>
      <c r="P27" s="254"/>
      <c r="Q27" s="208"/>
      <c r="R27" s="255"/>
      <c r="S27" s="216"/>
    </row>
    <row r="28" ht="16.5" customHeight="1">
      <c r="A28" s="296" t="s">
        <v>246</v>
      </c>
      <c r="B28" s="64"/>
      <c r="C28" s="64"/>
      <c r="D28" s="64"/>
      <c r="E28" s="64"/>
      <c r="F28" s="64"/>
      <c r="G28" s="65"/>
      <c r="H28" s="251" t="s">
        <v>239</v>
      </c>
      <c r="I28" s="17"/>
      <c r="J28" s="252" t="s">
        <v>50</v>
      </c>
      <c r="K28" s="343">
        <v>1.0</v>
      </c>
      <c r="L28" s="208" t="s">
        <v>151</v>
      </c>
      <c r="M28" s="208">
        <v>1.0</v>
      </c>
      <c r="N28" s="208">
        <v>0.0</v>
      </c>
      <c r="O28" s="208">
        <v>10.0</v>
      </c>
      <c r="P28" s="254">
        <v>500.0</v>
      </c>
      <c r="Q28" s="208">
        <v>1.5</v>
      </c>
      <c r="R28" s="255"/>
      <c r="S28" s="216"/>
    </row>
    <row r="29" ht="16.5" customHeight="1">
      <c r="A29" s="296"/>
      <c r="B29" s="64"/>
      <c r="C29" s="64"/>
      <c r="D29" s="64"/>
      <c r="E29" s="64"/>
      <c r="F29" s="64"/>
      <c r="G29" s="65"/>
      <c r="H29" s="251" t="s">
        <v>239</v>
      </c>
      <c r="I29" s="17"/>
      <c r="J29" s="252" t="s">
        <v>49</v>
      </c>
      <c r="K29" s="343">
        <v>1.0</v>
      </c>
      <c r="L29" s="208" t="s">
        <v>226</v>
      </c>
      <c r="M29" s="208">
        <v>1.0</v>
      </c>
      <c r="N29" s="208">
        <v>0.0</v>
      </c>
      <c r="O29" s="208">
        <v>10.0</v>
      </c>
      <c r="P29" s="254"/>
      <c r="Q29" s="208"/>
      <c r="R29" s="255"/>
      <c r="S29" s="216"/>
    </row>
    <row r="30" ht="16.5" customHeight="1">
      <c r="A30" s="342" t="s">
        <v>247</v>
      </c>
      <c r="B30" s="6"/>
      <c r="C30" s="6"/>
      <c r="D30" s="6"/>
      <c r="E30" s="6"/>
      <c r="F30" s="6"/>
      <c r="G30" s="6"/>
      <c r="H30" s="6"/>
      <c r="I30" s="6"/>
      <c r="J30" s="6"/>
      <c r="K30" s="6"/>
      <c r="L30" s="6"/>
      <c r="M30" s="6"/>
      <c r="N30" s="6"/>
      <c r="O30" s="6"/>
      <c r="P30" s="6"/>
      <c r="Q30" s="6"/>
      <c r="R30" s="95"/>
    </row>
    <row r="31" ht="16.5" customHeight="1">
      <c r="A31" s="296" t="s">
        <v>248</v>
      </c>
      <c r="B31" s="64"/>
      <c r="C31" s="64"/>
      <c r="D31" s="64"/>
      <c r="E31" s="64"/>
      <c r="F31" s="64"/>
      <c r="G31" s="65"/>
      <c r="H31" s="251" t="s">
        <v>249</v>
      </c>
      <c r="I31" s="17"/>
      <c r="J31" s="252" t="s">
        <v>50</v>
      </c>
      <c r="K31" s="343">
        <v>2.0</v>
      </c>
      <c r="L31" s="208" t="s">
        <v>151</v>
      </c>
      <c r="M31" s="208">
        <v>1.0</v>
      </c>
      <c r="N31" s="208" t="s">
        <v>243</v>
      </c>
      <c r="O31" s="208">
        <v>11.0</v>
      </c>
      <c r="P31" s="208">
        <v>50.0</v>
      </c>
      <c r="Q31" s="208">
        <v>2.0</v>
      </c>
      <c r="R31" s="255"/>
    </row>
    <row r="32" ht="16.5" customHeight="1">
      <c r="A32" s="296" t="s">
        <v>250</v>
      </c>
      <c r="B32" s="64"/>
      <c r="C32" s="64"/>
      <c r="D32" s="64"/>
      <c r="E32" s="64"/>
      <c r="F32" s="64"/>
      <c r="G32" s="65"/>
      <c r="H32" s="251" t="s">
        <v>249</v>
      </c>
      <c r="I32" s="17"/>
      <c r="J32" s="252" t="s">
        <v>50</v>
      </c>
      <c r="K32" s="343">
        <v>0.0</v>
      </c>
      <c r="L32" s="208" t="s">
        <v>151</v>
      </c>
      <c r="M32" s="208">
        <v>1.0</v>
      </c>
      <c r="N32" s="208">
        <v>0.0</v>
      </c>
      <c r="O32" s="208">
        <v>8.0</v>
      </c>
      <c r="P32" s="208">
        <v>40.0</v>
      </c>
      <c r="Q32" s="208">
        <v>1.0</v>
      </c>
      <c r="R32" s="255" t="s">
        <v>227</v>
      </c>
    </row>
    <row r="33" ht="16.5" customHeight="1">
      <c r="A33" s="296" t="s">
        <v>251</v>
      </c>
      <c r="B33" s="64"/>
      <c r="C33" s="64"/>
      <c r="D33" s="64"/>
      <c r="E33" s="64"/>
      <c r="F33" s="64"/>
      <c r="G33" s="65"/>
      <c r="H33" s="251" t="s">
        <v>249</v>
      </c>
      <c r="I33" s="17"/>
      <c r="J33" s="252" t="s">
        <v>50</v>
      </c>
      <c r="K33" s="343">
        <v>2.0</v>
      </c>
      <c r="L33" s="208" t="s">
        <v>151</v>
      </c>
      <c r="M33" s="208">
        <v>1.0</v>
      </c>
      <c r="N33" s="208" t="s">
        <v>243</v>
      </c>
      <c r="O33" s="208">
        <v>11.0</v>
      </c>
      <c r="P33" s="208">
        <v>60.0</v>
      </c>
      <c r="Q33" s="208">
        <v>2.0</v>
      </c>
      <c r="R33" s="255" t="s">
        <v>227</v>
      </c>
    </row>
    <row r="34" ht="16.5" customHeight="1">
      <c r="A34" s="296" t="s">
        <v>252</v>
      </c>
      <c r="B34" s="64"/>
      <c r="C34" s="64"/>
      <c r="D34" s="64"/>
      <c r="E34" s="64"/>
      <c r="F34" s="64"/>
      <c r="G34" s="65"/>
      <c r="H34" s="251" t="s">
        <v>249</v>
      </c>
      <c r="I34" s="17"/>
      <c r="J34" s="252" t="s">
        <v>50</v>
      </c>
      <c r="K34" s="343">
        <v>2.0</v>
      </c>
      <c r="L34" s="208" t="s">
        <v>148</v>
      </c>
      <c r="M34" s="208">
        <v>1.0</v>
      </c>
      <c r="N34" s="208" t="s">
        <v>243</v>
      </c>
      <c r="O34" s="208">
        <v>10.0</v>
      </c>
      <c r="P34" s="208">
        <v>35.0</v>
      </c>
      <c r="Q34" s="208">
        <v>1.5</v>
      </c>
      <c r="R34" s="255" t="s">
        <v>227</v>
      </c>
    </row>
    <row r="35" ht="16.5" customHeight="1">
      <c r="A35" s="296" t="s">
        <v>253</v>
      </c>
      <c r="B35" s="64"/>
      <c r="C35" s="64"/>
      <c r="D35" s="64"/>
      <c r="E35" s="64"/>
      <c r="F35" s="64"/>
      <c r="G35" s="65"/>
      <c r="H35" s="251" t="s">
        <v>249</v>
      </c>
      <c r="I35" s="17"/>
      <c r="J35" s="252" t="s">
        <v>50</v>
      </c>
      <c r="K35" s="343">
        <v>3.0</v>
      </c>
      <c r="L35" s="208" t="s">
        <v>148</v>
      </c>
      <c r="M35" s="208">
        <v>1.0</v>
      </c>
      <c r="N35" s="208" t="s">
        <v>243</v>
      </c>
      <c r="O35" s="208">
        <v>12.0</v>
      </c>
      <c r="P35" s="208">
        <v>50.0</v>
      </c>
      <c r="Q35" s="208">
        <v>2.5</v>
      </c>
      <c r="R35" s="255" t="s">
        <v>227</v>
      </c>
    </row>
    <row r="36" ht="16.5" customHeight="1">
      <c r="A36" s="296" t="s">
        <v>254</v>
      </c>
      <c r="B36" s="64"/>
      <c r="C36" s="64"/>
      <c r="D36" s="64"/>
      <c r="E36" s="64"/>
      <c r="F36" s="64"/>
      <c r="G36" s="65"/>
      <c r="H36" s="251" t="s">
        <v>249</v>
      </c>
      <c r="I36" s="17"/>
      <c r="J36" s="252" t="s">
        <v>50</v>
      </c>
      <c r="K36" s="343">
        <v>1.0</v>
      </c>
      <c r="L36" s="208" t="s">
        <v>226</v>
      </c>
      <c r="M36" s="208">
        <v>1.0</v>
      </c>
      <c r="N36" s="208" t="s">
        <v>243</v>
      </c>
      <c r="O36" s="208">
        <v>10.0</v>
      </c>
      <c r="P36" s="208">
        <v>70.0</v>
      </c>
      <c r="Q36" s="208">
        <v>1.5</v>
      </c>
      <c r="R36" s="255" t="s">
        <v>255</v>
      </c>
    </row>
    <row r="37" ht="16.5" customHeight="1">
      <c r="A37" s="342" t="s">
        <v>256</v>
      </c>
      <c r="B37" s="6"/>
      <c r="C37" s="6"/>
      <c r="D37" s="6"/>
      <c r="E37" s="6"/>
      <c r="F37" s="6"/>
      <c r="G37" s="6"/>
      <c r="H37" s="6"/>
      <c r="I37" s="6"/>
      <c r="J37" s="6"/>
      <c r="K37" s="6"/>
      <c r="L37" s="6"/>
      <c r="M37" s="6"/>
      <c r="N37" s="6"/>
      <c r="O37" s="6"/>
      <c r="P37" s="6"/>
      <c r="Q37" s="6"/>
      <c r="R37" s="95"/>
    </row>
    <row r="38" ht="16.5" customHeight="1">
      <c r="A38" s="296" t="s">
        <v>257</v>
      </c>
      <c r="B38" s="64"/>
      <c r="C38" s="64"/>
      <c r="D38" s="64"/>
      <c r="E38" s="64"/>
      <c r="F38" s="64"/>
      <c r="G38" s="65"/>
      <c r="H38" s="251" t="s">
        <v>258</v>
      </c>
      <c r="I38" s="17"/>
      <c r="J38" s="252" t="s">
        <v>50</v>
      </c>
      <c r="K38" s="343">
        <v>3.0</v>
      </c>
      <c r="L38" s="208" t="s">
        <v>148</v>
      </c>
      <c r="M38" s="208">
        <v>1.0</v>
      </c>
      <c r="N38" s="208" t="s">
        <v>243</v>
      </c>
      <c r="O38" s="208">
        <v>12.0</v>
      </c>
      <c r="P38" s="254">
        <v>80.0</v>
      </c>
      <c r="Q38" s="208">
        <v>3.0</v>
      </c>
      <c r="R38" s="255" t="s">
        <v>259</v>
      </c>
    </row>
    <row r="39" ht="16.5" customHeight="1">
      <c r="A39" s="296" t="s">
        <v>260</v>
      </c>
      <c r="B39" s="64"/>
      <c r="C39" s="64"/>
      <c r="D39" s="64"/>
      <c r="E39" s="64"/>
      <c r="F39" s="64"/>
      <c r="G39" s="65"/>
      <c r="H39" s="251" t="s">
        <v>258</v>
      </c>
      <c r="I39" s="17"/>
      <c r="J39" s="252" t="s">
        <v>50</v>
      </c>
      <c r="K39" s="343">
        <v>1.0</v>
      </c>
      <c r="L39" s="208" t="s">
        <v>148</v>
      </c>
      <c r="M39" s="208">
        <v>1.0</v>
      </c>
      <c r="N39" s="208" t="s">
        <v>243</v>
      </c>
      <c r="O39" s="208">
        <v>7.0</v>
      </c>
      <c r="P39" s="254">
        <v>20.0</v>
      </c>
      <c r="Q39" s="208">
        <v>1.0</v>
      </c>
      <c r="R39" s="255" t="s">
        <v>259</v>
      </c>
    </row>
    <row r="40" ht="16.5" customHeight="1">
      <c r="A40" s="342" t="s">
        <v>261</v>
      </c>
      <c r="B40" s="6"/>
      <c r="C40" s="6"/>
      <c r="D40" s="6"/>
      <c r="E40" s="6"/>
      <c r="F40" s="6"/>
      <c r="G40" s="6"/>
      <c r="H40" s="6"/>
      <c r="I40" s="6"/>
      <c r="J40" s="6"/>
      <c r="K40" s="6"/>
      <c r="L40" s="6"/>
      <c r="M40" s="6"/>
      <c r="N40" s="6"/>
      <c r="O40" s="6"/>
      <c r="P40" s="6"/>
      <c r="Q40" s="6"/>
      <c r="R40" s="95"/>
    </row>
    <row r="41" ht="16.5" customHeight="1">
      <c r="A41" s="296" t="s">
        <v>262</v>
      </c>
      <c r="B41" s="64"/>
      <c r="C41" s="64"/>
      <c r="D41" s="64"/>
      <c r="E41" s="64"/>
      <c r="F41" s="64"/>
      <c r="G41" s="65"/>
      <c r="H41" s="251" t="s">
        <v>262</v>
      </c>
      <c r="I41" s="17"/>
      <c r="J41" s="252" t="s">
        <v>49</v>
      </c>
      <c r="K41" s="343">
        <v>3.0</v>
      </c>
      <c r="L41" s="208" t="s">
        <v>226</v>
      </c>
      <c r="M41" s="208">
        <v>4.0</v>
      </c>
      <c r="N41" s="208" t="s">
        <v>55</v>
      </c>
      <c r="O41" s="208">
        <v>12.0</v>
      </c>
      <c r="P41" s="254">
        <v>60.0</v>
      </c>
      <c r="Q41" s="208">
        <v>3.0</v>
      </c>
      <c r="R41" s="255" t="s">
        <v>263</v>
      </c>
    </row>
    <row r="42" ht="16.5" customHeight="1">
      <c r="A42" s="342" t="s">
        <v>264</v>
      </c>
      <c r="B42" s="6"/>
      <c r="C42" s="6"/>
      <c r="D42" s="6"/>
      <c r="E42" s="6"/>
      <c r="F42" s="6"/>
      <c r="G42" s="6"/>
      <c r="H42" s="6"/>
      <c r="I42" s="6"/>
      <c r="J42" s="6"/>
      <c r="K42" s="6"/>
      <c r="L42" s="6"/>
      <c r="M42" s="6"/>
      <c r="N42" s="6"/>
      <c r="O42" s="6"/>
      <c r="P42" s="6"/>
      <c r="Q42" s="6"/>
      <c r="R42" s="95"/>
    </row>
    <row r="43" ht="16.5" customHeight="1">
      <c r="A43" s="296" t="s">
        <v>264</v>
      </c>
      <c r="B43" s="64"/>
      <c r="C43" s="64"/>
      <c r="D43" s="64"/>
      <c r="E43" s="64"/>
      <c r="F43" s="64"/>
      <c r="G43" s="65"/>
      <c r="H43" s="251" t="s">
        <v>264</v>
      </c>
      <c r="I43" s="17"/>
      <c r="J43" s="252" t="s">
        <v>49</v>
      </c>
      <c r="K43" s="343">
        <v>1.0</v>
      </c>
      <c r="L43" s="208" t="s">
        <v>226</v>
      </c>
      <c r="M43" s="208" t="s">
        <v>222</v>
      </c>
      <c r="N43" s="208" t="s">
        <v>265</v>
      </c>
      <c r="O43" s="208">
        <v>9.0</v>
      </c>
      <c r="P43" s="254">
        <v>500.0</v>
      </c>
      <c r="Q43" s="208">
        <v>1.35</v>
      </c>
      <c r="R43" s="255"/>
    </row>
    <row r="44" ht="16.5" customHeight="1">
      <c r="A44" s="342" t="s">
        <v>153</v>
      </c>
      <c r="B44" s="6"/>
      <c r="C44" s="6"/>
      <c r="D44" s="6"/>
      <c r="E44" s="6"/>
      <c r="F44" s="6"/>
      <c r="G44" s="6"/>
      <c r="H44" s="6"/>
      <c r="I44" s="6"/>
      <c r="J44" s="6"/>
      <c r="K44" s="6"/>
      <c r="L44" s="6"/>
      <c r="M44" s="6"/>
      <c r="N44" s="6"/>
      <c r="O44" s="6"/>
      <c r="P44" s="6"/>
      <c r="Q44" s="6"/>
      <c r="R44" s="95"/>
    </row>
    <row r="45" ht="16.5" customHeight="1">
      <c r="A45" s="296" t="s">
        <v>266</v>
      </c>
      <c r="B45" s="64"/>
      <c r="C45" s="64"/>
      <c r="D45" s="64"/>
      <c r="E45" s="64"/>
      <c r="F45" s="64"/>
      <c r="G45" s="65"/>
      <c r="H45" s="251" t="s">
        <v>153</v>
      </c>
      <c r="I45" s="17"/>
      <c r="J45" s="252" t="s">
        <v>49</v>
      </c>
      <c r="K45" s="343">
        <v>0.0</v>
      </c>
      <c r="L45" s="208" t="s">
        <v>148</v>
      </c>
      <c r="M45" s="208">
        <v>1.0</v>
      </c>
      <c r="N45" s="208" t="s">
        <v>55</v>
      </c>
      <c r="O45" s="208">
        <v>0.0</v>
      </c>
      <c r="P45" s="254">
        <v>0.0</v>
      </c>
      <c r="Q45" s="208">
        <v>0.0</v>
      </c>
      <c r="R45" s="255"/>
    </row>
    <row r="46" ht="16.5" customHeight="1">
      <c r="A46" s="296" t="s">
        <v>267</v>
      </c>
      <c r="B46" s="64"/>
      <c r="C46" s="64"/>
      <c r="D46" s="64"/>
      <c r="E46" s="64"/>
      <c r="F46" s="64"/>
      <c r="G46" s="65"/>
      <c r="H46" s="251" t="s">
        <v>153</v>
      </c>
      <c r="I46" s="17"/>
      <c r="J46" s="252" t="s">
        <v>49</v>
      </c>
      <c r="K46" s="343">
        <v>1.0</v>
      </c>
      <c r="L46" s="208" t="s">
        <v>148</v>
      </c>
      <c r="M46" s="208">
        <v>1.0</v>
      </c>
      <c r="N46" s="208" t="s">
        <v>55</v>
      </c>
      <c r="O46" s="208">
        <v>0.0</v>
      </c>
      <c r="P46" s="254">
        <v>0.0</v>
      </c>
      <c r="Q46" s="208">
        <v>2.5</v>
      </c>
      <c r="R46" s="255"/>
    </row>
    <row r="47" ht="16.5" customHeight="1">
      <c r="A47" s="342" t="s">
        <v>268</v>
      </c>
      <c r="B47" s="6"/>
      <c r="C47" s="6"/>
      <c r="D47" s="6"/>
      <c r="E47" s="6"/>
      <c r="F47" s="6"/>
      <c r="G47" s="6"/>
      <c r="H47" s="6"/>
      <c r="I47" s="6"/>
      <c r="J47" s="6"/>
      <c r="K47" s="6"/>
      <c r="L47" s="6"/>
      <c r="M47" s="6"/>
      <c r="N47" s="6"/>
      <c r="O47" s="6"/>
      <c r="P47" s="6"/>
      <c r="Q47" s="6"/>
      <c r="R47" s="95"/>
    </row>
    <row r="48" ht="16.5" customHeight="1">
      <c r="A48" s="296" t="s">
        <v>269</v>
      </c>
      <c r="B48" s="64"/>
      <c r="C48" s="64"/>
      <c r="D48" s="64"/>
      <c r="E48" s="64"/>
      <c r="F48" s="64"/>
      <c r="G48" s="65"/>
      <c r="H48" s="251" t="s">
        <v>268</v>
      </c>
      <c r="I48" s="17"/>
      <c r="J48" s="252" t="s">
        <v>50</v>
      </c>
      <c r="K48" s="343">
        <v>2.0</v>
      </c>
      <c r="L48" s="208" t="s">
        <v>148</v>
      </c>
      <c r="M48" s="208" t="s">
        <v>222</v>
      </c>
      <c r="N48" s="208">
        <v>2.0</v>
      </c>
      <c r="O48" s="208" t="s">
        <v>270</v>
      </c>
      <c r="P48" s="254">
        <v>10.0</v>
      </c>
      <c r="Q48" s="208">
        <v>2.0</v>
      </c>
      <c r="R48" s="255"/>
    </row>
    <row r="49" ht="16.5" customHeight="1">
      <c r="A49" s="296" t="s">
        <v>269</v>
      </c>
      <c r="B49" s="64"/>
      <c r="C49" s="64"/>
      <c r="D49" s="64"/>
      <c r="E49" s="64"/>
      <c r="F49" s="64"/>
      <c r="G49" s="65"/>
      <c r="H49" s="251" t="s">
        <v>268</v>
      </c>
      <c r="I49" s="17"/>
      <c r="J49" s="252" t="s">
        <v>49</v>
      </c>
      <c r="K49" s="343">
        <v>2.0</v>
      </c>
      <c r="L49" s="208" t="s">
        <v>148</v>
      </c>
      <c r="M49" s="208" t="s">
        <v>222</v>
      </c>
      <c r="N49" s="208">
        <v>2.0</v>
      </c>
      <c r="O49" s="208" t="s">
        <v>270</v>
      </c>
      <c r="P49" s="254">
        <v>0.0</v>
      </c>
      <c r="Q49" s="208">
        <v>0.0</v>
      </c>
      <c r="R49" s="255"/>
    </row>
    <row r="50" ht="16.5" customHeight="1">
      <c r="A50" s="296" t="s">
        <v>271</v>
      </c>
      <c r="B50" s="64"/>
      <c r="C50" s="64"/>
      <c r="D50" s="64"/>
      <c r="E50" s="64"/>
      <c r="F50" s="64"/>
      <c r="G50" s="65"/>
      <c r="H50" s="251" t="s">
        <v>268</v>
      </c>
      <c r="I50" s="17"/>
      <c r="J50" s="252" t="s">
        <v>50</v>
      </c>
      <c r="K50" s="343">
        <v>2.0</v>
      </c>
      <c r="L50" s="208" t="s">
        <v>148</v>
      </c>
      <c r="M50" s="208" t="s">
        <v>222</v>
      </c>
      <c r="N50" s="208" t="s">
        <v>243</v>
      </c>
      <c r="O50" s="208" t="s">
        <v>272</v>
      </c>
      <c r="P50" s="254">
        <v>100.0</v>
      </c>
      <c r="Q50" s="208">
        <v>3.0</v>
      </c>
      <c r="R50" s="255" t="s">
        <v>273</v>
      </c>
    </row>
    <row r="51" ht="16.5" customHeight="1">
      <c r="A51" s="296" t="s">
        <v>271</v>
      </c>
      <c r="B51" s="64"/>
      <c r="C51" s="64"/>
      <c r="D51" s="64"/>
      <c r="E51" s="64"/>
      <c r="F51" s="64"/>
      <c r="G51" s="65"/>
      <c r="H51" s="251" t="s">
        <v>268</v>
      </c>
      <c r="I51" s="17"/>
      <c r="J51" s="252" t="s">
        <v>49</v>
      </c>
      <c r="K51" s="343">
        <v>2.0</v>
      </c>
      <c r="L51" s="208" t="s">
        <v>148</v>
      </c>
      <c r="M51" s="208" t="s">
        <v>222</v>
      </c>
      <c r="N51" s="208">
        <v>0.0</v>
      </c>
      <c r="O51" s="208" t="s">
        <v>272</v>
      </c>
      <c r="P51" s="254">
        <v>0.0</v>
      </c>
      <c r="Q51" s="208">
        <v>0.0</v>
      </c>
      <c r="R51" s="255"/>
    </row>
    <row r="52" ht="16.5" customHeight="1">
      <c r="A52" s="342" t="s">
        <v>274</v>
      </c>
      <c r="B52" s="6"/>
      <c r="C52" s="6"/>
      <c r="D52" s="6"/>
      <c r="E52" s="6"/>
      <c r="F52" s="6"/>
      <c r="G52" s="6"/>
      <c r="H52" s="6"/>
      <c r="I52" s="6"/>
      <c r="J52" s="6"/>
      <c r="K52" s="6"/>
      <c r="L52" s="6"/>
      <c r="M52" s="6"/>
      <c r="N52" s="6"/>
      <c r="O52" s="6"/>
      <c r="P52" s="6"/>
      <c r="Q52" s="6"/>
      <c r="R52" s="95"/>
    </row>
    <row r="53" ht="16.5" customHeight="1">
      <c r="A53" s="296" t="s">
        <v>274</v>
      </c>
      <c r="B53" s="64"/>
      <c r="C53" s="64"/>
      <c r="D53" s="64"/>
      <c r="E53" s="64"/>
      <c r="F53" s="64"/>
      <c r="G53" s="65"/>
      <c r="H53" s="251" t="s">
        <v>274</v>
      </c>
      <c r="I53" s="17"/>
      <c r="J53" s="252" t="s">
        <v>50</v>
      </c>
      <c r="K53" s="343">
        <v>-1.0</v>
      </c>
      <c r="L53" s="208" t="s">
        <v>151</v>
      </c>
      <c r="M53" s="208">
        <v>1.0</v>
      </c>
      <c r="N53" s="208" t="s">
        <v>265</v>
      </c>
      <c r="O53" s="208">
        <v>8.0</v>
      </c>
      <c r="P53" s="254">
        <v>700.0</v>
      </c>
      <c r="Q53" s="208">
        <v>1.0</v>
      </c>
      <c r="R53" s="255"/>
    </row>
    <row r="54" ht="16.5" customHeight="1">
      <c r="A54" s="296" t="s">
        <v>274</v>
      </c>
      <c r="B54" s="64"/>
      <c r="C54" s="64"/>
      <c r="D54" s="64"/>
      <c r="E54" s="64"/>
      <c r="F54" s="64"/>
      <c r="G54" s="65"/>
      <c r="H54" s="251" t="s">
        <v>274</v>
      </c>
      <c r="I54" s="17"/>
      <c r="J54" s="252" t="s">
        <v>49</v>
      </c>
      <c r="K54" s="343">
        <v>1.0</v>
      </c>
      <c r="L54" s="208" t="s">
        <v>226</v>
      </c>
      <c r="M54" s="208">
        <v>1.0</v>
      </c>
      <c r="N54" s="208" t="s">
        <v>265</v>
      </c>
      <c r="O54" s="208">
        <v>8.0</v>
      </c>
      <c r="P54" s="254">
        <v>0.0</v>
      </c>
      <c r="Q54" s="208">
        <v>0.0</v>
      </c>
      <c r="R54" s="255"/>
    </row>
    <row r="55" ht="16.5" customHeight="1">
      <c r="A55" s="342" t="s">
        <v>275</v>
      </c>
      <c r="B55" s="6"/>
      <c r="C55" s="6"/>
      <c r="D55" s="6"/>
      <c r="E55" s="6"/>
      <c r="F55" s="6"/>
      <c r="G55" s="6"/>
      <c r="H55" s="6"/>
      <c r="I55" s="6"/>
      <c r="J55" s="6"/>
      <c r="K55" s="6"/>
      <c r="L55" s="6"/>
      <c r="M55" s="6"/>
      <c r="N55" s="6"/>
      <c r="O55" s="6"/>
      <c r="P55" s="6"/>
      <c r="Q55" s="6"/>
      <c r="R55" s="95"/>
    </row>
    <row r="56" ht="16.5" customHeight="1">
      <c r="A56" s="63" t="s">
        <v>275</v>
      </c>
      <c r="B56" s="65"/>
      <c r="C56" s="297"/>
      <c r="D56" s="297"/>
      <c r="E56" s="297"/>
      <c r="F56" s="297"/>
      <c r="G56" s="297"/>
      <c r="H56" s="251" t="s">
        <v>275</v>
      </c>
      <c r="I56" s="17"/>
      <c r="J56" s="252" t="s">
        <v>50</v>
      </c>
      <c r="K56" s="343">
        <v>2.0</v>
      </c>
      <c r="L56" s="208" t="s">
        <v>148</v>
      </c>
      <c r="M56" s="208" t="s">
        <v>276</v>
      </c>
      <c r="N56" s="208" t="s">
        <v>236</v>
      </c>
      <c r="O56" s="208">
        <v>11.0</v>
      </c>
      <c r="P56" s="254">
        <v>70.0</v>
      </c>
      <c r="Q56" s="208">
        <v>2.5</v>
      </c>
      <c r="R56" s="255" t="s">
        <v>259</v>
      </c>
    </row>
    <row r="57" ht="16.5" customHeight="1">
      <c r="A57" s="342" t="s">
        <v>277</v>
      </c>
      <c r="B57" s="6"/>
      <c r="C57" s="6"/>
      <c r="D57" s="6"/>
      <c r="E57" s="6"/>
      <c r="F57" s="6"/>
      <c r="G57" s="6"/>
      <c r="H57" s="6"/>
      <c r="I57" s="6"/>
      <c r="J57" s="6"/>
      <c r="K57" s="6"/>
      <c r="L57" s="6"/>
      <c r="M57" s="6"/>
      <c r="N57" s="6"/>
      <c r="O57" s="6"/>
      <c r="P57" s="6"/>
      <c r="Q57" s="6"/>
      <c r="R57" s="95"/>
    </row>
    <row r="58" ht="16.5" customHeight="1">
      <c r="A58" s="296" t="s">
        <v>278</v>
      </c>
      <c r="B58" s="65"/>
      <c r="C58" s="297"/>
      <c r="D58" s="297"/>
      <c r="E58" s="297"/>
      <c r="F58" s="297"/>
      <c r="G58" s="297"/>
      <c r="H58" s="251" t="s">
        <v>277</v>
      </c>
      <c r="I58" s="17"/>
      <c r="J58" s="252" t="s">
        <v>50</v>
      </c>
      <c r="K58" s="343">
        <v>0.0</v>
      </c>
      <c r="L58" s="208" t="s">
        <v>148</v>
      </c>
      <c r="M58" s="208">
        <v>1.0</v>
      </c>
      <c r="N58" s="208">
        <v>0.0</v>
      </c>
      <c r="O58" s="208">
        <v>6.0</v>
      </c>
      <c r="P58" s="254">
        <v>20.0</v>
      </c>
      <c r="Q58" s="208">
        <v>0.5</v>
      </c>
      <c r="R58" s="255"/>
    </row>
    <row r="59" ht="16.5" customHeight="1">
      <c r="A59" s="296" t="s">
        <v>278</v>
      </c>
      <c r="B59" s="65"/>
      <c r="C59" s="297"/>
      <c r="D59" s="297"/>
      <c r="E59" s="297"/>
      <c r="F59" s="297"/>
      <c r="G59" s="297"/>
      <c r="H59" s="251" t="s">
        <v>277</v>
      </c>
      <c r="I59" s="17"/>
      <c r="J59" s="252" t="s">
        <v>49</v>
      </c>
      <c r="K59" s="343">
        <v>0.0</v>
      </c>
      <c r="L59" s="208" t="s">
        <v>148</v>
      </c>
      <c r="M59" s="208">
        <v>1.0</v>
      </c>
      <c r="N59" s="208">
        <v>0.0</v>
      </c>
      <c r="O59" s="208">
        <v>6.0</v>
      </c>
      <c r="P59" s="254">
        <v>0.0</v>
      </c>
      <c r="Q59" s="208">
        <v>0.0</v>
      </c>
      <c r="R59" s="255"/>
    </row>
    <row r="60" ht="16.5" customHeight="1">
      <c r="A60" s="296" t="s">
        <v>279</v>
      </c>
      <c r="B60" s="65"/>
      <c r="C60" s="297"/>
      <c r="D60" s="297"/>
      <c r="E60" s="297"/>
      <c r="F60" s="297"/>
      <c r="G60" s="297"/>
      <c r="H60" s="251" t="s">
        <v>277</v>
      </c>
      <c r="I60" s="17"/>
      <c r="J60" s="252" t="s">
        <v>50</v>
      </c>
      <c r="K60" s="343">
        <v>0.0</v>
      </c>
      <c r="L60" s="208" t="s">
        <v>151</v>
      </c>
      <c r="M60" s="208">
        <v>1.0</v>
      </c>
      <c r="N60" s="208">
        <v>0.0</v>
      </c>
      <c r="O60" s="208">
        <v>8.0</v>
      </c>
      <c r="P60" s="254">
        <v>400.0</v>
      </c>
      <c r="Q60" s="208">
        <v>1.0</v>
      </c>
      <c r="R60" s="255"/>
    </row>
    <row r="61" ht="16.5" customHeight="1">
      <c r="A61" s="296" t="s">
        <v>279</v>
      </c>
      <c r="B61" s="65"/>
      <c r="C61" s="297"/>
      <c r="D61" s="297"/>
      <c r="E61" s="297"/>
      <c r="F61" s="297"/>
      <c r="G61" s="297"/>
      <c r="H61" s="251" t="s">
        <v>277</v>
      </c>
      <c r="I61" s="17"/>
      <c r="J61" s="252" t="s">
        <v>49</v>
      </c>
      <c r="K61" s="343">
        <v>0.0</v>
      </c>
      <c r="L61" s="208" t="s">
        <v>226</v>
      </c>
      <c r="M61" s="208">
        <v>1.0</v>
      </c>
      <c r="N61" s="208">
        <v>0.0</v>
      </c>
      <c r="O61" s="208">
        <v>8.0</v>
      </c>
      <c r="P61" s="254">
        <v>0.0</v>
      </c>
      <c r="Q61" s="208">
        <v>0.0</v>
      </c>
      <c r="R61" s="255"/>
    </row>
    <row r="62" ht="16.5" customHeight="1">
      <c r="A62" s="296" t="s">
        <v>280</v>
      </c>
      <c r="B62" s="65"/>
      <c r="C62" s="297"/>
      <c r="D62" s="297"/>
      <c r="E62" s="297"/>
      <c r="F62" s="297"/>
      <c r="G62" s="297"/>
      <c r="H62" s="251" t="s">
        <v>277</v>
      </c>
      <c r="I62" s="17"/>
      <c r="J62" s="252" t="s">
        <v>50</v>
      </c>
      <c r="K62" s="343">
        <v>0.0</v>
      </c>
      <c r="L62" s="208" t="s">
        <v>151</v>
      </c>
      <c r="M62" s="208">
        <v>1.0</v>
      </c>
      <c r="N62" s="208">
        <v>0.0</v>
      </c>
      <c r="O62" s="208">
        <v>8.0</v>
      </c>
      <c r="P62" s="254">
        <v>300.0</v>
      </c>
      <c r="Q62" s="208">
        <v>1.0</v>
      </c>
      <c r="R62" s="255" t="s">
        <v>281</v>
      </c>
    </row>
    <row r="63" ht="16.5" customHeight="1">
      <c r="A63" s="296" t="s">
        <v>280</v>
      </c>
      <c r="B63" s="65"/>
      <c r="C63" s="297"/>
      <c r="D63" s="297"/>
      <c r="E63" s="297"/>
      <c r="F63" s="297"/>
      <c r="G63" s="297"/>
      <c r="H63" s="251" t="s">
        <v>277</v>
      </c>
      <c r="I63" s="17"/>
      <c r="J63" s="252" t="s">
        <v>49</v>
      </c>
      <c r="K63" s="343">
        <v>0.0</v>
      </c>
      <c r="L63" s="208" t="s">
        <v>226</v>
      </c>
      <c r="M63" s="208">
        <v>1.0</v>
      </c>
      <c r="N63" s="208">
        <v>0.0</v>
      </c>
      <c r="O63" s="208">
        <v>8.0</v>
      </c>
      <c r="P63" s="254">
        <v>0.0</v>
      </c>
      <c r="Q63" s="208">
        <v>0.0</v>
      </c>
      <c r="R63" s="255"/>
    </row>
    <row r="64" ht="16.5" customHeight="1">
      <c r="A64" s="296" t="s">
        <v>282</v>
      </c>
      <c r="B64" s="65"/>
      <c r="C64" s="297"/>
      <c r="D64" s="297"/>
      <c r="E64" s="297"/>
      <c r="F64" s="297"/>
      <c r="G64" s="297"/>
      <c r="H64" s="251" t="s">
        <v>277</v>
      </c>
      <c r="I64" s="17"/>
      <c r="J64" s="252"/>
      <c r="K64" s="343" t="s">
        <v>283</v>
      </c>
      <c r="L64" s="208" t="s">
        <v>221</v>
      </c>
      <c r="M64" s="208">
        <v>1.0</v>
      </c>
      <c r="N64" s="208">
        <v>0.0</v>
      </c>
      <c r="O64" s="208">
        <v>3.0</v>
      </c>
      <c r="P64" s="254">
        <v>50.0</v>
      </c>
      <c r="Q64" s="208">
        <v>1.0</v>
      </c>
      <c r="R64" s="255"/>
    </row>
    <row r="65" ht="16.5" customHeight="1">
      <c r="A65" s="296" t="s">
        <v>284</v>
      </c>
      <c r="B65" s="65"/>
      <c r="C65" s="297"/>
      <c r="D65" s="297"/>
      <c r="E65" s="297"/>
      <c r="F65" s="297"/>
      <c r="G65" s="297"/>
      <c r="H65" s="251" t="s">
        <v>277</v>
      </c>
      <c r="I65" s="17"/>
      <c r="J65" s="252"/>
      <c r="K65" s="343" t="s">
        <v>285</v>
      </c>
      <c r="L65" s="208" t="s">
        <v>286</v>
      </c>
      <c r="M65" s="208">
        <v>1.0</v>
      </c>
      <c r="N65" s="208">
        <v>0.0</v>
      </c>
      <c r="O65" s="208">
        <v>0.0</v>
      </c>
      <c r="P65" s="254">
        <v>0.0</v>
      </c>
      <c r="Q65" s="208">
        <v>0.0</v>
      </c>
      <c r="R65" s="255" t="s">
        <v>287</v>
      </c>
    </row>
    <row r="66" ht="16.5" customHeight="1">
      <c r="A66" s="342" t="s">
        <v>288</v>
      </c>
      <c r="B66" s="6"/>
      <c r="C66" s="6"/>
      <c r="D66" s="6"/>
      <c r="E66" s="6"/>
      <c r="F66" s="6"/>
      <c r="G66" s="6"/>
      <c r="H66" s="6"/>
      <c r="I66" s="6"/>
      <c r="J66" s="6"/>
      <c r="K66" s="6"/>
      <c r="L66" s="6"/>
      <c r="M66" s="6"/>
      <c r="N66" s="6"/>
      <c r="O66" s="6"/>
      <c r="P66" s="6"/>
      <c r="Q66" s="6"/>
      <c r="R66" s="95"/>
    </row>
    <row r="67" ht="16.5" customHeight="1">
      <c r="A67" s="296" t="s">
        <v>289</v>
      </c>
      <c r="B67" s="65"/>
      <c r="C67" s="297"/>
      <c r="D67" s="297"/>
      <c r="E67" s="297"/>
      <c r="F67" s="297"/>
      <c r="G67" s="297"/>
      <c r="H67" s="251" t="s">
        <v>288</v>
      </c>
      <c r="I67" s="17"/>
      <c r="J67" s="252" t="s">
        <v>50</v>
      </c>
      <c r="K67" s="343">
        <v>0.0</v>
      </c>
      <c r="L67" s="208" t="s">
        <v>148</v>
      </c>
      <c r="M67" s="208">
        <v>1.0</v>
      </c>
      <c r="N67" s="208" t="s">
        <v>265</v>
      </c>
      <c r="O67" s="208">
        <v>6.0</v>
      </c>
      <c r="P67" s="254">
        <v>20.0</v>
      </c>
      <c r="Q67" s="208">
        <v>0.5</v>
      </c>
      <c r="R67" s="255"/>
    </row>
    <row r="68" ht="16.5" customHeight="1">
      <c r="A68" s="296" t="s">
        <v>289</v>
      </c>
      <c r="B68" s="65"/>
      <c r="C68" s="297"/>
      <c r="D68" s="297"/>
      <c r="E68" s="297"/>
      <c r="F68" s="297"/>
      <c r="G68" s="297"/>
      <c r="H68" s="251" t="s">
        <v>288</v>
      </c>
      <c r="I68" s="17"/>
      <c r="J68" s="252" t="s">
        <v>49</v>
      </c>
      <c r="K68" s="343">
        <v>0.0</v>
      </c>
      <c r="L68" s="208" t="s">
        <v>148</v>
      </c>
      <c r="M68" s="208">
        <v>1.0</v>
      </c>
      <c r="N68" s="208" t="s">
        <v>265</v>
      </c>
      <c r="O68" s="208">
        <v>6.0</v>
      </c>
      <c r="P68" s="254">
        <v>0.0</v>
      </c>
      <c r="Q68" s="208">
        <v>0.0</v>
      </c>
      <c r="R68" s="255"/>
    </row>
    <row r="69" ht="16.5" customHeight="1">
      <c r="A69" s="296" t="s">
        <v>288</v>
      </c>
      <c r="B69" s="65"/>
      <c r="C69" s="297"/>
      <c r="D69" s="297"/>
      <c r="E69" s="297"/>
      <c r="F69" s="297"/>
      <c r="G69" s="297"/>
      <c r="H69" s="251" t="s">
        <v>288</v>
      </c>
      <c r="I69" s="17"/>
      <c r="J69" s="252" t="s">
        <v>49</v>
      </c>
      <c r="K69" s="343">
        <v>1.0</v>
      </c>
      <c r="L69" s="208" t="s">
        <v>226</v>
      </c>
      <c r="M69" s="208">
        <v>1.0</v>
      </c>
      <c r="N69" s="208" t="s">
        <v>265</v>
      </c>
      <c r="O69" s="208">
        <v>5.0</v>
      </c>
      <c r="P69" s="254">
        <v>400.0</v>
      </c>
      <c r="Q69" s="208">
        <v>0.75</v>
      </c>
      <c r="R69" s="255"/>
    </row>
    <row r="70" ht="16.5" customHeight="1">
      <c r="A70" s="342" t="s">
        <v>290</v>
      </c>
      <c r="B70" s="6"/>
      <c r="C70" s="6"/>
      <c r="D70" s="6"/>
      <c r="E70" s="6"/>
      <c r="F70" s="6"/>
      <c r="G70" s="6"/>
      <c r="H70" s="6"/>
      <c r="I70" s="6"/>
      <c r="J70" s="6"/>
      <c r="K70" s="6"/>
      <c r="L70" s="6"/>
      <c r="M70" s="6"/>
      <c r="N70" s="6"/>
      <c r="O70" s="6"/>
      <c r="P70" s="6"/>
      <c r="Q70" s="6"/>
      <c r="R70" s="95"/>
    </row>
    <row r="71" ht="16.5" customHeight="1">
      <c r="A71" s="296" t="s">
        <v>269</v>
      </c>
      <c r="B71" s="65"/>
      <c r="C71" s="297"/>
      <c r="D71" s="297"/>
      <c r="E71" s="297"/>
      <c r="F71" s="297"/>
      <c r="G71" s="297"/>
      <c r="H71" s="251" t="s">
        <v>290</v>
      </c>
      <c r="I71" s="17"/>
      <c r="J71" s="252" t="s">
        <v>50</v>
      </c>
      <c r="K71" s="343">
        <v>2.0</v>
      </c>
      <c r="L71" s="208" t="s">
        <v>148</v>
      </c>
      <c r="M71" s="208" t="s">
        <v>222</v>
      </c>
      <c r="N71" s="208">
        <v>0.0</v>
      </c>
      <c r="O71" s="208" t="s">
        <v>272</v>
      </c>
      <c r="P71" s="254">
        <v>10.0</v>
      </c>
      <c r="Q71" s="208">
        <v>2.0</v>
      </c>
      <c r="R71" s="255"/>
    </row>
    <row r="72" ht="16.5" customHeight="1">
      <c r="A72" s="296" t="s">
        <v>269</v>
      </c>
      <c r="B72" s="65"/>
      <c r="C72" s="297"/>
      <c r="D72" s="297"/>
      <c r="E72" s="297"/>
      <c r="F72" s="297"/>
      <c r="G72" s="297"/>
      <c r="H72" s="251" t="s">
        <v>290</v>
      </c>
      <c r="I72" s="17"/>
      <c r="J72" s="252" t="s">
        <v>49</v>
      </c>
      <c r="K72" s="343">
        <v>1.0</v>
      </c>
      <c r="L72" s="208" t="s">
        <v>148</v>
      </c>
      <c r="M72" s="208">
        <v>2.0</v>
      </c>
      <c r="N72" s="208">
        <v>0.0</v>
      </c>
      <c r="O72" s="208" t="s">
        <v>272</v>
      </c>
      <c r="P72" s="254">
        <v>0.0</v>
      </c>
      <c r="Q72" s="208">
        <v>0.0</v>
      </c>
      <c r="R72" s="255"/>
    </row>
    <row r="73" ht="16.5" customHeight="1">
      <c r="A73" s="296" t="s">
        <v>271</v>
      </c>
      <c r="B73" s="65"/>
      <c r="C73" s="297"/>
      <c r="D73" s="297"/>
      <c r="E73" s="297"/>
      <c r="F73" s="297"/>
      <c r="G73" s="297"/>
      <c r="H73" s="251" t="s">
        <v>290</v>
      </c>
      <c r="I73" s="17"/>
      <c r="J73" s="252" t="s">
        <v>50</v>
      </c>
      <c r="K73" s="343">
        <v>3.0</v>
      </c>
      <c r="L73" s="208" t="s">
        <v>151</v>
      </c>
      <c r="M73" s="208">
        <v>2.0</v>
      </c>
      <c r="N73" s="208" t="s">
        <v>243</v>
      </c>
      <c r="O73" s="208" t="s">
        <v>272</v>
      </c>
      <c r="P73" s="254">
        <v>100.0</v>
      </c>
      <c r="Q73" s="208">
        <v>3.0</v>
      </c>
      <c r="R73" s="255"/>
    </row>
    <row r="74" ht="16.5" customHeight="1">
      <c r="A74" s="296" t="s">
        <v>271</v>
      </c>
      <c r="B74" s="65"/>
      <c r="C74" s="297"/>
      <c r="D74" s="297"/>
      <c r="E74" s="297"/>
      <c r="F74" s="297"/>
      <c r="G74" s="297"/>
      <c r="H74" s="251" t="s">
        <v>290</v>
      </c>
      <c r="I74" s="17"/>
      <c r="J74" s="252" t="s">
        <v>49</v>
      </c>
      <c r="K74" s="343">
        <v>3.0</v>
      </c>
      <c r="L74" s="208" t="s">
        <v>226</v>
      </c>
      <c r="M74" s="208">
        <v>2.0</v>
      </c>
      <c r="N74" s="208">
        <v>0.0</v>
      </c>
      <c r="O74" s="208" t="s">
        <v>272</v>
      </c>
      <c r="P74" s="254">
        <v>0.0</v>
      </c>
      <c r="Q74" s="208">
        <v>0.0</v>
      </c>
      <c r="R74" s="255"/>
    </row>
    <row r="75" ht="16.5" customHeight="1">
      <c r="A75" s="296" t="s">
        <v>242</v>
      </c>
      <c r="B75" s="65"/>
      <c r="C75" s="297"/>
      <c r="D75" s="297"/>
      <c r="E75" s="297"/>
      <c r="F75" s="297"/>
      <c r="G75" s="297"/>
      <c r="H75" s="251" t="s">
        <v>290</v>
      </c>
      <c r="I75" s="17"/>
      <c r="J75" s="252" t="s">
        <v>50</v>
      </c>
      <c r="K75" s="343">
        <v>2.0</v>
      </c>
      <c r="L75" s="208" t="s">
        <v>151</v>
      </c>
      <c r="M75" s="208" t="s">
        <v>222</v>
      </c>
      <c r="N75" s="208">
        <v>0.0</v>
      </c>
      <c r="O75" s="208" t="s">
        <v>291</v>
      </c>
      <c r="P75" s="254">
        <v>650.0</v>
      </c>
      <c r="Q75" s="208">
        <v>2.5</v>
      </c>
      <c r="R75" s="255"/>
    </row>
    <row r="76" ht="16.5" customHeight="1">
      <c r="A76" s="296" t="s">
        <v>242</v>
      </c>
      <c r="B76" s="65"/>
      <c r="C76" s="297"/>
      <c r="D76" s="297"/>
      <c r="E76" s="297"/>
      <c r="F76" s="297"/>
      <c r="G76" s="297"/>
      <c r="H76" s="251" t="s">
        <v>290</v>
      </c>
      <c r="I76" s="17"/>
      <c r="J76" s="252" t="s">
        <v>49</v>
      </c>
      <c r="K76" s="343">
        <v>2.0</v>
      </c>
      <c r="L76" s="208" t="s">
        <v>148</v>
      </c>
      <c r="M76" s="208">
        <v>2.0</v>
      </c>
      <c r="N76" s="208">
        <v>0.0</v>
      </c>
      <c r="O76" s="208" t="s">
        <v>291</v>
      </c>
      <c r="P76" s="254">
        <v>0.0</v>
      </c>
      <c r="Q76" s="208">
        <v>0.0</v>
      </c>
      <c r="R76" s="255"/>
    </row>
    <row r="77" ht="16.5" customHeight="1">
      <c r="A77" s="296" t="s">
        <v>292</v>
      </c>
      <c r="B77" s="65"/>
      <c r="C77" s="297"/>
      <c r="D77" s="297"/>
      <c r="E77" s="297"/>
      <c r="F77" s="297"/>
      <c r="G77" s="297"/>
      <c r="H77" s="251" t="s">
        <v>290</v>
      </c>
      <c r="I77" s="17"/>
      <c r="J77" s="252" t="s">
        <v>50</v>
      </c>
      <c r="K77" s="343">
        <v>3.0</v>
      </c>
      <c r="L77" s="208" t="s">
        <v>151</v>
      </c>
      <c r="M77" s="208" t="s">
        <v>222</v>
      </c>
      <c r="N77" s="208">
        <v>0.0</v>
      </c>
      <c r="O77" s="208" t="s">
        <v>293</v>
      </c>
      <c r="P77" s="254">
        <v>800.0</v>
      </c>
      <c r="Q77" s="208">
        <v>3.5</v>
      </c>
      <c r="R77" s="255"/>
    </row>
    <row r="78" ht="16.5" customHeight="1">
      <c r="A78" s="296" t="s">
        <v>292</v>
      </c>
      <c r="B78" s="65"/>
      <c r="C78" s="297"/>
      <c r="D78" s="297"/>
      <c r="E78" s="297"/>
      <c r="F78" s="297"/>
      <c r="G78" s="297"/>
      <c r="H78" s="251" t="s">
        <v>290</v>
      </c>
      <c r="I78" s="17"/>
      <c r="J78" s="252" t="s">
        <v>49</v>
      </c>
      <c r="K78" s="343">
        <v>2.0</v>
      </c>
      <c r="L78" s="208" t="s">
        <v>148</v>
      </c>
      <c r="M78" s="208">
        <v>2.0</v>
      </c>
      <c r="N78" s="208">
        <v>0.0</v>
      </c>
      <c r="O78" s="208" t="s">
        <v>293</v>
      </c>
      <c r="P78" s="254">
        <v>0.0</v>
      </c>
      <c r="Q78" s="208">
        <v>0.0</v>
      </c>
      <c r="R78" s="255"/>
    </row>
    <row r="79" ht="16.5" customHeight="1">
      <c r="A79" s="296" t="s">
        <v>244</v>
      </c>
      <c r="B79" s="65"/>
      <c r="C79" s="297"/>
      <c r="D79" s="297"/>
      <c r="E79" s="297"/>
      <c r="F79" s="297"/>
      <c r="G79" s="297"/>
      <c r="H79" s="251" t="s">
        <v>290</v>
      </c>
      <c r="I79" s="17"/>
      <c r="J79" s="252" t="s">
        <v>50</v>
      </c>
      <c r="K79" s="343">
        <v>2.0</v>
      </c>
      <c r="L79" s="208" t="s">
        <v>151</v>
      </c>
      <c r="M79" s="208" t="s">
        <v>222</v>
      </c>
      <c r="N79" s="208">
        <v>0.0</v>
      </c>
      <c r="O79" s="208" t="s">
        <v>291</v>
      </c>
      <c r="P79" s="254">
        <v>650.0</v>
      </c>
      <c r="Q79" s="208">
        <v>2.5</v>
      </c>
      <c r="R79" s="255"/>
    </row>
    <row r="80" ht="16.5" customHeight="1">
      <c r="A80" s="296" t="s">
        <v>244</v>
      </c>
      <c r="B80" s="65"/>
      <c r="C80" s="297"/>
      <c r="D80" s="297"/>
      <c r="E80" s="297"/>
      <c r="F80" s="297"/>
      <c r="G80" s="297"/>
      <c r="H80" s="251" t="s">
        <v>290</v>
      </c>
      <c r="I80" s="17"/>
      <c r="J80" s="252" t="s">
        <v>49</v>
      </c>
      <c r="K80" s="343">
        <v>1.0</v>
      </c>
      <c r="L80" s="208" t="s">
        <v>226</v>
      </c>
      <c r="M80" s="208">
        <v>1.0</v>
      </c>
      <c r="N80" s="208">
        <v>0.0</v>
      </c>
      <c r="O80" s="208" t="s">
        <v>291</v>
      </c>
      <c r="P80" s="254">
        <v>0.0</v>
      </c>
      <c r="Q80" s="208">
        <v>0.0</v>
      </c>
      <c r="R80" s="255"/>
    </row>
    <row r="81" ht="16.5" customHeight="1">
      <c r="A81" s="296" t="s">
        <v>245</v>
      </c>
      <c r="B81" s="65"/>
      <c r="C81" s="297"/>
      <c r="D81" s="297"/>
      <c r="E81" s="297"/>
      <c r="F81" s="297"/>
      <c r="G81" s="297"/>
      <c r="H81" s="251" t="s">
        <v>290</v>
      </c>
      <c r="I81" s="17"/>
      <c r="J81" s="252" t="s">
        <v>50</v>
      </c>
      <c r="K81" s="343">
        <v>2.0</v>
      </c>
      <c r="L81" s="208" t="s">
        <v>151</v>
      </c>
      <c r="M81" s="208" t="s">
        <v>222</v>
      </c>
      <c r="N81" s="208">
        <v>0.0</v>
      </c>
      <c r="O81" s="208" t="s">
        <v>291</v>
      </c>
      <c r="P81" s="254">
        <v>750.0</v>
      </c>
      <c r="Q81" s="208">
        <v>2.5</v>
      </c>
      <c r="R81" s="255"/>
    </row>
    <row r="82" ht="16.5" customHeight="1">
      <c r="A82" s="296" t="s">
        <v>245</v>
      </c>
      <c r="B82" s="65"/>
      <c r="C82" s="297"/>
      <c r="D82" s="297"/>
      <c r="E82" s="297"/>
      <c r="F82" s="297"/>
      <c r="G82" s="297"/>
      <c r="H82" s="251" t="s">
        <v>290</v>
      </c>
      <c r="I82" s="17"/>
      <c r="J82" s="252" t="s">
        <v>49</v>
      </c>
      <c r="K82" s="343">
        <v>3.0</v>
      </c>
      <c r="L82" s="208" t="s">
        <v>226</v>
      </c>
      <c r="M82" s="208">
        <v>2.0</v>
      </c>
      <c r="N82" s="208">
        <v>0.0</v>
      </c>
      <c r="O82" s="208" t="s">
        <v>291</v>
      </c>
      <c r="P82" s="254">
        <v>0.0</v>
      </c>
      <c r="Q82" s="208">
        <v>0.0</v>
      </c>
      <c r="R82" s="255"/>
    </row>
    <row r="83" ht="16.5" customHeight="1">
      <c r="A83" s="296" t="s">
        <v>294</v>
      </c>
      <c r="B83" s="65"/>
      <c r="C83" s="297"/>
      <c r="D83" s="297"/>
      <c r="E83" s="297"/>
      <c r="F83" s="297"/>
      <c r="G83" s="297"/>
      <c r="H83" s="251" t="s">
        <v>290</v>
      </c>
      <c r="I83" s="17"/>
      <c r="J83" s="252" t="s">
        <v>50</v>
      </c>
      <c r="K83" s="343">
        <v>3.0</v>
      </c>
      <c r="L83" s="208" t="s">
        <v>151</v>
      </c>
      <c r="M83" s="208" t="s">
        <v>222</v>
      </c>
      <c r="N83" s="208">
        <v>0.0</v>
      </c>
      <c r="O83" s="208" t="s">
        <v>293</v>
      </c>
      <c r="P83" s="254">
        <v>900.0</v>
      </c>
      <c r="Q83" s="208">
        <v>3.5</v>
      </c>
      <c r="R83" s="255"/>
    </row>
    <row r="84" ht="16.5" customHeight="1">
      <c r="A84" s="296" t="s">
        <v>294</v>
      </c>
      <c r="B84" s="65"/>
      <c r="C84" s="297"/>
      <c r="D84" s="297"/>
      <c r="E84" s="297"/>
      <c r="F84" s="297"/>
      <c r="G84" s="297"/>
      <c r="H84" s="251" t="s">
        <v>290</v>
      </c>
      <c r="I84" s="17"/>
      <c r="J84" s="252" t="s">
        <v>49</v>
      </c>
      <c r="K84" s="343">
        <v>3.0</v>
      </c>
      <c r="L84" s="208" t="s">
        <v>226</v>
      </c>
      <c r="M84" s="208">
        <v>2.0</v>
      </c>
      <c r="N84" s="208">
        <v>0.0</v>
      </c>
      <c r="O84" s="208" t="s">
        <v>293</v>
      </c>
      <c r="P84" s="254">
        <v>0.0</v>
      </c>
      <c r="Q84" s="208">
        <v>0.0</v>
      </c>
      <c r="R84" s="255"/>
    </row>
    <row r="85" ht="16.5" customHeight="1">
      <c r="A85" s="342" t="s">
        <v>295</v>
      </c>
      <c r="B85" s="6"/>
      <c r="C85" s="6"/>
      <c r="D85" s="6"/>
      <c r="E85" s="6"/>
      <c r="F85" s="6"/>
      <c r="G85" s="6"/>
      <c r="H85" s="6"/>
      <c r="I85" s="6"/>
      <c r="J85" s="6"/>
      <c r="K85" s="6"/>
      <c r="L85" s="6"/>
      <c r="M85" s="6"/>
      <c r="N85" s="6"/>
      <c r="O85" s="6"/>
      <c r="P85" s="6"/>
      <c r="Q85" s="6"/>
      <c r="R85" s="95"/>
    </row>
    <row r="86" ht="16.5" customHeight="1">
      <c r="A86" s="296" t="s">
        <v>296</v>
      </c>
      <c r="B86" s="65"/>
      <c r="C86" s="297"/>
      <c r="D86" s="297"/>
      <c r="E86" s="297"/>
      <c r="F86" s="297"/>
      <c r="G86" s="297"/>
      <c r="H86" s="251" t="s">
        <v>295</v>
      </c>
      <c r="I86" s="17"/>
      <c r="J86" s="252" t="s">
        <v>50</v>
      </c>
      <c r="K86" s="343">
        <v>4.0</v>
      </c>
      <c r="L86" s="208" t="s">
        <v>148</v>
      </c>
      <c r="M86" s="208" t="s">
        <v>297</v>
      </c>
      <c r="N86" s="208" t="s">
        <v>243</v>
      </c>
      <c r="O86" s="208" t="s">
        <v>298</v>
      </c>
      <c r="P86" s="254">
        <v>80.0</v>
      </c>
      <c r="Q86" s="208">
        <v>6.0</v>
      </c>
      <c r="R86" s="255"/>
    </row>
    <row r="87" ht="16.5" customHeight="1">
      <c r="A87" s="296" t="s">
        <v>299</v>
      </c>
      <c r="B87" s="65"/>
      <c r="C87" s="297"/>
      <c r="D87" s="297"/>
      <c r="E87" s="297"/>
      <c r="F87" s="297"/>
      <c r="G87" s="297"/>
      <c r="H87" s="251" t="s">
        <v>295</v>
      </c>
      <c r="I87" s="17"/>
      <c r="J87" s="252" t="s">
        <v>50</v>
      </c>
      <c r="K87" s="343">
        <v>3.0</v>
      </c>
      <c r="L87" s="208" t="s">
        <v>151</v>
      </c>
      <c r="M87" s="208" t="s">
        <v>297</v>
      </c>
      <c r="N87" s="208" t="s">
        <v>243</v>
      </c>
      <c r="O87" s="208" t="s">
        <v>300</v>
      </c>
      <c r="P87" s="254">
        <v>100.0</v>
      </c>
      <c r="Q87" s="208">
        <v>4.0</v>
      </c>
      <c r="R87" s="255"/>
    </row>
    <row r="88" ht="16.5" customHeight="1">
      <c r="A88" s="296" t="s">
        <v>301</v>
      </c>
      <c r="B88" s="65"/>
      <c r="C88" s="297"/>
      <c r="D88" s="297"/>
      <c r="E88" s="297"/>
      <c r="F88" s="297"/>
      <c r="G88" s="297"/>
      <c r="H88" s="251" t="s">
        <v>295</v>
      </c>
      <c r="I88" s="17"/>
      <c r="J88" s="252" t="s">
        <v>50</v>
      </c>
      <c r="K88" s="343">
        <v>2.0</v>
      </c>
      <c r="L88" s="208" t="s">
        <v>151</v>
      </c>
      <c r="M88" s="208">
        <v>1.0</v>
      </c>
      <c r="N88" s="208" t="s">
        <v>243</v>
      </c>
      <c r="O88" s="208" t="s">
        <v>302</v>
      </c>
      <c r="P88" s="254">
        <v>15.0</v>
      </c>
      <c r="Q88" s="208">
        <v>2.5</v>
      </c>
      <c r="R88" s="255"/>
    </row>
    <row r="89" ht="16.5" customHeight="1">
      <c r="A89" s="296" t="s">
        <v>301</v>
      </c>
      <c r="B89" s="65"/>
      <c r="C89" s="297"/>
      <c r="D89" s="297"/>
      <c r="E89" s="297"/>
      <c r="F89" s="297"/>
      <c r="G89" s="297"/>
      <c r="H89" s="251" t="s">
        <v>295</v>
      </c>
      <c r="I89" s="17"/>
      <c r="J89" s="252" t="s">
        <v>50</v>
      </c>
      <c r="K89" s="343">
        <v>0.0</v>
      </c>
      <c r="L89" s="208" t="s">
        <v>226</v>
      </c>
      <c r="M89" s="208">
        <v>1.0</v>
      </c>
      <c r="N89" s="208" t="s">
        <v>243</v>
      </c>
      <c r="O89" s="208" t="s">
        <v>302</v>
      </c>
      <c r="P89" s="254">
        <v>0.0</v>
      </c>
      <c r="Q89" s="208">
        <v>0.0</v>
      </c>
      <c r="R89" s="255"/>
    </row>
    <row r="90" ht="16.5" customHeight="1">
      <c r="A90" s="296" t="s">
        <v>303</v>
      </c>
      <c r="B90" s="65"/>
      <c r="C90" s="297"/>
      <c r="D90" s="297"/>
      <c r="E90" s="297"/>
      <c r="F90" s="297"/>
      <c r="G90" s="297"/>
      <c r="H90" s="251" t="s">
        <v>295</v>
      </c>
      <c r="I90" s="17"/>
      <c r="J90" s="252" t="s">
        <v>50</v>
      </c>
      <c r="K90" s="343">
        <v>3.0</v>
      </c>
      <c r="L90" s="208" t="s">
        <v>226</v>
      </c>
      <c r="M90" s="208" t="s">
        <v>297</v>
      </c>
      <c r="N90" s="208" t="s">
        <v>243</v>
      </c>
      <c r="O90" s="208" t="s">
        <v>300</v>
      </c>
      <c r="P90" s="254">
        <v>100.0</v>
      </c>
      <c r="Q90" s="208">
        <v>3.5</v>
      </c>
      <c r="R90" s="255" t="s">
        <v>255</v>
      </c>
    </row>
    <row r="91" ht="16.5" customHeight="1">
      <c r="A91" s="296" t="s">
        <v>304</v>
      </c>
      <c r="B91" s="65"/>
      <c r="C91" s="297"/>
      <c r="D91" s="297"/>
      <c r="E91" s="297"/>
      <c r="F91" s="297"/>
      <c r="G91" s="297"/>
      <c r="H91" s="251" t="s">
        <v>295</v>
      </c>
      <c r="I91" s="17"/>
      <c r="J91" s="252" t="s">
        <v>50</v>
      </c>
      <c r="K91" s="343" t="s">
        <v>305</v>
      </c>
      <c r="L91" s="208" t="s">
        <v>151</v>
      </c>
      <c r="M91" s="208">
        <v>1.0</v>
      </c>
      <c r="N91" s="208" t="s">
        <v>55</v>
      </c>
      <c r="O91" s="208" t="s">
        <v>306</v>
      </c>
      <c r="P91" s="254">
        <v>150.0</v>
      </c>
      <c r="Q91" s="208">
        <v>6.5</v>
      </c>
      <c r="R91" s="255" t="s">
        <v>255</v>
      </c>
    </row>
    <row r="92" ht="16.5" customHeight="1">
      <c r="A92" s="342" t="s">
        <v>307</v>
      </c>
      <c r="B92" s="6"/>
      <c r="C92" s="6"/>
      <c r="D92" s="6"/>
      <c r="E92" s="6"/>
      <c r="F92" s="6"/>
      <c r="G92" s="6"/>
      <c r="H92" s="6"/>
      <c r="I92" s="6"/>
      <c r="J92" s="6"/>
      <c r="K92" s="6"/>
      <c r="L92" s="6"/>
      <c r="M92" s="6"/>
      <c r="N92" s="6"/>
      <c r="O92" s="6"/>
      <c r="P92" s="6"/>
      <c r="Q92" s="6"/>
      <c r="R92" s="95"/>
    </row>
    <row r="93" ht="16.5" customHeight="1">
      <c r="A93" s="296" t="s">
        <v>258</v>
      </c>
      <c r="B93" s="65"/>
      <c r="C93" s="297"/>
      <c r="D93" s="297"/>
      <c r="E93" s="297"/>
      <c r="F93" s="297"/>
      <c r="G93" s="297"/>
      <c r="H93" s="251" t="s">
        <v>307</v>
      </c>
      <c r="I93" s="17"/>
      <c r="J93" s="252" t="s">
        <v>50</v>
      </c>
      <c r="K93" s="343">
        <v>4.0</v>
      </c>
      <c r="L93" s="208" t="s">
        <v>148</v>
      </c>
      <c r="M93" s="208" t="s">
        <v>297</v>
      </c>
      <c r="N93" s="208" t="s">
        <v>243</v>
      </c>
      <c r="O93" s="208">
        <v>13.0</v>
      </c>
      <c r="P93" s="254">
        <v>100.0</v>
      </c>
      <c r="Q93" s="208">
        <v>4.0</v>
      </c>
      <c r="R93" s="255" t="s">
        <v>308</v>
      </c>
    </row>
    <row r="94" ht="16.5" customHeight="1">
      <c r="A94" s="342" t="s">
        <v>309</v>
      </c>
      <c r="B94" s="6"/>
      <c r="C94" s="6"/>
      <c r="D94" s="6"/>
      <c r="E94" s="6"/>
      <c r="F94" s="6"/>
      <c r="G94" s="6"/>
      <c r="H94" s="6"/>
      <c r="I94" s="6"/>
      <c r="J94" s="6"/>
      <c r="K94" s="6"/>
      <c r="L94" s="6"/>
      <c r="M94" s="6"/>
      <c r="N94" s="6"/>
      <c r="O94" s="6"/>
      <c r="P94" s="6"/>
      <c r="Q94" s="6"/>
      <c r="R94" s="95"/>
    </row>
    <row r="95" ht="16.5" customHeight="1">
      <c r="A95" s="296" t="s">
        <v>310</v>
      </c>
      <c r="B95" s="65"/>
      <c r="C95" s="297"/>
      <c r="D95" s="297"/>
      <c r="E95" s="297"/>
      <c r="F95" s="297"/>
      <c r="G95" s="297"/>
      <c r="H95" s="251" t="s">
        <v>309</v>
      </c>
      <c r="I95" s="17"/>
      <c r="J95" s="252" t="s">
        <v>50</v>
      </c>
      <c r="K95" s="343">
        <v>3.0</v>
      </c>
      <c r="L95" s="208" t="s">
        <v>151</v>
      </c>
      <c r="M95" s="208" t="s">
        <v>311</v>
      </c>
      <c r="N95" s="208" t="s">
        <v>243</v>
      </c>
      <c r="O95" s="208" t="s">
        <v>302</v>
      </c>
      <c r="P95" s="254">
        <v>100.0</v>
      </c>
      <c r="Q95" s="208">
        <v>4.0</v>
      </c>
      <c r="R95" s="255" t="s">
        <v>259</v>
      </c>
    </row>
    <row r="96" ht="16.5" customHeight="1">
      <c r="A96" s="296" t="s">
        <v>310</v>
      </c>
      <c r="B96" s="65"/>
      <c r="C96" s="297"/>
      <c r="D96" s="297"/>
      <c r="E96" s="297"/>
      <c r="F96" s="297"/>
      <c r="G96" s="297"/>
      <c r="H96" s="251" t="s">
        <v>309</v>
      </c>
      <c r="I96" s="17"/>
      <c r="J96" s="252" t="s">
        <v>49</v>
      </c>
      <c r="K96" s="343">
        <v>3.0</v>
      </c>
      <c r="L96" s="208" t="s">
        <v>226</v>
      </c>
      <c r="M96" s="208" t="s">
        <v>312</v>
      </c>
      <c r="N96" s="208" t="s">
        <v>243</v>
      </c>
      <c r="O96" s="208" t="s">
        <v>313</v>
      </c>
      <c r="P96" s="254">
        <v>0.0</v>
      </c>
      <c r="Q96" s="208">
        <v>0.0</v>
      </c>
      <c r="R96" s="255"/>
    </row>
    <row r="97" ht="16.5" customHeight="1">
      <c r="A97" s="296" t="s">
        <v>271</v>
      </c>
      <c r="B97" s="65"/>
      <c r="C97" s="297"/>
      <c r="D97" s="297"/>
      <c r="E97" s="297"/>
      <c r="F97" s="297"/>
      <c r="G97" s="297"/>
      <c r="H97" s="251" t="s">
        <v>309</v>
      </c>
      <c r="I97" s="17"/>
      <c r="J97" s="252" t="s">
        <v>50</v>
      </c>
      <c r="K97" s="343">
        <v>2.0</v>
      </c>
      <c r="L97" s="208" t="s">
        <v>151</v>
      </c>
      <c r="M97" s="208" t="s">
        <v>297</v>
      </c>
      <c r="N97" s="208" t="s">
        <v>243</v>
      </c>
      <c r="O97" s="208" t="s">
        <v>272</v>
      </c>
      <c r="P97" s="254">
        <v>100.0</v>
      </c>
      <c r="Q97" s="208">
        <v>3.0</v>
      </c>
      <c r="R97" s="255"/>
    </row>
    <row r="98" ht="16.5" customHeight="1">
      <c r="A98" s="296" t="s">
        <v>271</v>
      </c>
      <c r="B98" s="65"/>
      <c r="C98" s="297"/>
      <c r="D98" s="297"/>
      <c r="E98" s="297"/>
      <c r="F98" s="297"/>
      <c r="G98" s="297"/>
      <c r="H98" s="251" t="s">
        <v>309</v>
      </c>
      <c r="I98" s="17"/>
      <c r="J98" s="252" t="s">
        <v>49</v>
      </c>
      <c r="K98" s="343">
        <v>3.0</v>
      </c>
      <c r="L98" s="208" t="s">
        <v>226</v>
      </c>
      <c r="M98" s="208">
        <v>2.0</v>
      </c>
      <c r="N98" s="208">
        <v>0.0</v>
      </c>
      <c r="O98" s="208" t="s">
        <v>272</v>
      </c>
      <c r="P98" s="254">
        <v>0.0</v>
      </c>
      <c r="Q98" s="208">
        <v>0.0</v>
      </c>
      <c r="R98" s="255"/>
    </row>
    <row r="99" ht="16.5" customHeight="1">
      <c r="A99" s="296" t="s">
        <v>314</v>
      </c>
      <c r="B99" s="65"/>
      <c r="C99" s="297"/>
      <c r="D99" s="297"/>
      <c r="E99" s="297"/>
      <c r="F99" s="297"/>
      <c r="G99" s="297"/>
      <c r="H99" s="251" t="s">
        <v>309</v>
      </c>
      <c r="I99" s="17"/>
      <c r="J99" s="252" t="s">
        <v>50</v>
      </c>
      <c r="K99" s="343">
        <v>5.0</v>
      </c>
      <c r="L99" s="208" t="s">
        <v>151</v>
      </c>
      <c r="M99" s="208" t="s">
        <v>311</v>
      </c>
      <c r="N99" s="208" t="s">
        <v>243</v>
      </c>
      <c r="O99" s="208" t="s">
        <v>298</v>
      </c>
      <c r="P99" s="254">
        <v>150.0</v>
      </c>
      <c r="Q99" s="208">
        <v>6.0</v>
      </c>
      <c r="R99" s="255"/>
    </row>
    <row r="100" ht="16.5" customHeight="1">
      <c r="A100" s="296" t="s">
        <v>314</v>
      </c>
      <c r="B100" s="65"/>
      <c r="C100" s="297"/>
      <c r="D100" s="297"/>
      <c r="E100" s="297"/>
      <c r="F100" s="297"/>
      <c r="G100" s="297"/>
      <c r="H100" s="251" t="s">
        <v>309</v>
      </c>
      <c r="I100" s="17"/>
      <c r="J100" s="252" t="s">
        <v>50</v>
      </c>
      <c r="K100" s="343">
        <v>4.0</v>
      </c>
      <c r="L100" s="208" t="s">
        <v>226</v>
      </c>
      <c r="M100" s="208" t="s">
        <v>311</v>
      </c>
      <c r="N100" s="208" t="s">
        <v>243</v>
      </c>
      <c r="O100" s="208" t="s">
        <v>298</v>
      </c>
      <c r="P100" s="254">
        <v>0.0</v>
      </c>
      <c r="Q100" s="208">
        <v>0.0</v>
      </c>
      <c r="R100" s="255" t="s">
        <v>255</v>
      </c>
    </row>
    <row r="101" ht="16.5" customHeight="1">
      <c r="A101" s="296" t="s">
        <v>314</v>
      </c>
      <c r="B101" s="65"/>
      <c r="C101" s="297"/>
      <c r="D101" s="297"/>
      <c r="E101" s="297"/>
      <c r="F101" s="297"/>
      <c r="G101" s="297"/>
      <c r="H101" s="251" t="s">
        <v>309</v>
      </c>
      <c r="I101" s="17"/>
      <c r="J101" s="252" t="s">
        <v>49</v>
      </c>
      <c r="K101" s="343">
        <v>3.0</v>
      </c>
      <c r="L101" s="208" t="s">
        <v>226</v>
      </c>
      <c r="M101" s="208" t="s">
        <v>312</v>
      </c>
      <c r="N101" s="208" t="s">
        <v>243</v>
      </c>
      <c r="O101" s="208" t="s">
        <v>293</v>
      </c>
      <c r="P101" s="254">
        <v>0.0</v>
      </c>
      <c r="Q101" s="208">
        <v>0.0</v>
      </c>
      <c r="R101" s="255"/>
    </row>
    <row r="102" ht="16.5" customHeight="1">
      <c r="A102" s="296" t="s">
        <v>315</v>
      </c>
      <c r="B102" s="65"/>
      <c r="C102" s="297"/>
      <c r="D102" s="297"/>
      <c r="E102" s="297"/>
      <c r="F102" s="297"/>
      <c r="G102" s="297"/>
      <c r="H102" s="251" t="s">
        <v>309</v>
      </c>
      <c r="I102" s="17"/>
      <c r="J102" s="252" t="s">
        <v>50</v>
      </c>
      <c r="K102" s="343">
        <v>4.0</v>
      </c>
      <c r="L102" s="208" t="s">
        <v>151</v>
      </c>
      <c r="M102" s="208" t="s">
        <v>311</v>
      </c>
      <c r="N102" s="208" t="s">
        <v>243</v>
      </c>
      <c r="O102" s="208" t="s">
        <v>300</v>
      </c>
      <c r="P102" s="254">
        <v>120.0</v>
      </c>
      <c r="Q102" s="208">
        <v>5.0</v>
      </c>
      <c r="R102" s="255"/>
    </row>
    <row r="103" ht="16.5" customHeight="1">
      <c r="A103" s="296" t="s">
        <v>315</v>
      </c>
      <c r="B103" s="65"/>
      <c r="C103" s="297"/>
      <c r="D103" s="297"/>
      <c r="E103" s="297"/>
      <c r="F103" s="297"/>
      <c r="G103" s="297"/>
      <c r="H103" s="251" t="s">
        <v>309</v>
      </c>
      <c r="I103" s="17"/>
      <c r="J103" s="252" t="s">
        <v>49</v>
      </c>
      <c r="K103" s="343">
        <v>4.0</v>
      </c>
      <c r="L103" s="208" t="s">
        <v>148</v>
      </c>
      <c r="M103" s="208" t="s">
        <v>311</v>
      </c>
      <c r="N103" s="208" t="s">
        <v>243</v>
      </c>
      <c r="O103" s="208" t="s">
        <v>300</v>
      </c>
      <c r="P103" s="254">
        <v>0.0</v>
      </c>
      <c r="Q103" s="208">
        <v>0.0</v>
      </c>
      <c r="R103" s="255"/>
    </row>
    <row r="104" ht="16.5" customHeight="1">
      <c r="A104" s="342" t="s">
        <v>316</v>
      </c>
      <c r="B104" s="6"/>
      <c r="C104" s="6"/>
      <c r="D104" s="6"/>
      <c r="E104" s="6"/>
      <c r="F104" s="6"/>
      <c r="G104" s="6"/>
      <c r="H104" s="6"/>
      <c r="I104" s="6"/>
      <c r="J104" s="6"/>
      <c r="K104" s="6"/>
      <c r="L104" s="6"/>
      <c r="M104" s="6"/>
      <c r="N104" s="6"/>
      <c r="O104" s="6"/>
      <c r="P104" s="6"/>
      <c r="Q104" s="6"/>
      <c r="R104" s="95"/>
    </row>
    <row r="105" ht="16.5" customHeight="1">
      <c r="A105" s="296" t="s">
        <v>316</v>
      </c>
      <c r="B105" s="65"/>
      <c r="C105" s="297"/>
      <c r="D105" s="297"/>
      <c r="E105" s="297"/>
      <c r="F105" s="297"/>
      <c r="G105" s="297"/>
      <c r="H105" s="251" t="s">
        <v>316</v>
      </c>
      <c r="I105" s="17"/>
      <c r="J105" s="252" t="s">
        <v>49</v>
      </c>
      <c r="K105" s="343">
        <v>2.0</v>
      </c>
      <c r="L105" s="208" t="s">
        <v>226</v>
      </c>
      <c r="M105" s="208" t="s">
        <v>317</v>
      </c>
      <c r="N105" s="208">
        <v>0.0</v>
      </c>
      <c r="O105" s="208">
        <v>9.0</v>
      </c>
      <c r="P105" s="254">
        <v>40.0</v>
      </c>
      <c r="Q105" s="208">
        <v>2.0</v>
      </c>
      <c r="R105" s="255" t="s">
        <v>227</v>
      </c>
    </row>
    <row r="106" ht="16.5" customHeight="1">
      <c r="A106" s="296" t="s">
        <v>318</v>
      </c>
      <c r="B106" s="65"/>
      <c r="C106" s="297"/>
      <c r="D106" s="297"/>
      <c r="E106" s="297"/>
      <c r="F106" s="297"/>
      <c r="G106" s="297"/>
      <c r="H106" s="251" t="s">
        <v>316</v>
      </c>
      <c r="I106" s="17"/>
      <c r="J106" s="252" t="s">
        <v>49</v>
      </c>
      <c r="K106" s="343">
        <v>3.0</v>
      </c>
      <c r="L106" s="208" t="s">
        <v>226</v>
      </c>
      <c r="M106" s="208" t="s">
        <v>297</v>
      </c>
      <c r="N106" s="208">
        <v>0.0</v>
      </c>
      <c r="O106" s="208" t="s">
        <v>272</v>
      </c>
      <c r="P106" s="254">
        <v>0.0</v>
      </c>
      <c r="Q106" s="208">
        <v>0.0</v>
      </c>
      <c r="R106" s="255"/>
    </row>
    <row r="107" ht="16.5" customHeight="1">
      <c r="A107" s="296" t="s">
        <v>319</v>
      </c>
      <c r="B107" s="65"/>
      <c r="C107" s="297"/>
      <c r="D107" s="297"/>
      <c r="E107" s="297"/>
      <c r="F107" s="297"/>
      <c r="G107" s="297"/>
      <c r="H107" s="251" t="s">
        <v>316</v>
      </c>
      <c r="I107" s="17"/>
      <c r="J107" s="252" t="s">
        <v>49</v>
      </c>
      <c r="K107" s="343">
        <v>1.0</v>
      </c>
      <c r="L107" s="208" t="s">
        <v>226</v>
      </c>
      <c r="M107" s="208">
        <v>1.0</v>
      </c>
      <c r="N107" s="208">
        <v>0.0</v>
      </c>
      <c r="O107" s="208">
        <v>6.0</v>
      </c>
      <c r="P107" s="254">
        <v>30.0</v>
      </c>
      <c r="Q107" s="208">
        <v>1.0</v>
      </c>
      <c r="R107" s="255" t="s">
        <v>227</v>
      </c>
    </row>
    <row r="108" ht="16.5" customHeight="1">
      <c r="A108" s="296" t="s">
        <v>320</v>
      </c>
      <c r="B108" s="65"/>
      <c r="C108" s="297"/>
      <c r="D108" s="297"/>
      <c r="E108" s="297"/>
      <c r="F108" s="297"/>
      <c r="G108" s="297"/>
      <c r="H108" s="251" t="s">
        <v>316</v>
      </c>
      <c r="I108" s="17"/>
      <c r="J108" s="252" t="s">
        <v>49</v>
      </c>
      <c r="K108" s="343">
        <v>2.0</v>
      </c>
      <c r="L108" s="208" t="s">
        <v>226</v>
      </c>
      <c r="M108" s="208" t="s">
        <v>311</v>
      </c>
      <c r="N108" s="208" t="s">
        <v>243</v>
      </c>
      <c r="O108" s="208">
        <v>10.0</v>
      </c>
      <c r="P108" s="254">
        <v>60.0</v>
      </c>
      <c r="Q108" s="208">
        <v>2.5</v>
      </c>
      <c r="R108" s="255"/>
    </row>
    <row r="109" ht="16.5" customHeight="1">
      <c r="A109" s="296" t="s">
        <v>318</v>
      </c>
      <c r="B109" s="65"/>
      <c r="C109" s="297"/>
      <c r="D109" s="297"/>
      <c r="E109" s="297"/>
      <c r="F109" s="297"/>
      <c r="G109" s="297"/>
      <c r="H109" s="251" t="s">
        <v>316</v>
      </c>
      <c r="I109" s="17"/>
      <c r="J109" s="252" t="s">
        <v>49</v>
      </c>
      <c r="K109" s="343">
        <v>3.0</v>
      </c>
      <c r="L109" s="208" t="s">
        <v>226</v>
      </c>
      <c r="M109" s="208" t="s">
        <v>311</v>
      </c>
      <c r="N109" s="208">
        <v>0.0</v>
      </c>
      <c r="O109" s="208" t="s">
        <v>291</v>
      </c>
      <c r="P109" s="254">
        <v>0.0</v>
      </c>
      <c r="Q109" s="208">
        <v>0.0</v>
      </c>
      <c r="R109" s="255"/>
    </row>
    <row r="110" ht="16.5" customHeight="1">
      <c r="A110" s="342" t="s">
        <v>321</v>
      </c>
      <c r="B110" s="6"/>
      <c r="C110" s="6"/>
      <c r="D110" s="6"/>
      <c r="E110" s="6"/>
      <c r="F110" s="6"/>
      <c r="G110" s="6"/>
      <c r="H110" s="6"/>
      <c r="I110" s="6"/>
      <c r="J110" s="6"/>
      <c r="K110" s="6"/>
      <c r="L110" s="6"/>
      <c r="M110" s="6"/>
      <c r="N110" s="6"/>
      <c r="O110" s="6"/>
      <c r="P110" s="6"/>
      <c r="Q110" s="6"/>
      <c r="R110" s="95"/>
    </row>
    <row r="111" ht="16.5" customHeight="1">
      <c r="A111" s="296" t="s">
        <v>321</v>
      </c>
      <c r="B111" s="65"/>
      <c r="C111" s="297"/>
      <c r="D111" s="297"/>
      <c r="E111" s="297"/>
      <c r="F111" s="297"/>
      <c r="G111" s="297"/>
      <c r="H111" s="251" t="s">
        <v>321</v>
      </c>
      <c r="I111" s="17"/>
      <c r="J111" s="252" t="s">
        <v>50</v>
      </c>
      <c r="K111" s="343" t="s">
        <v>322</v>
      </c>
      <c r="L111" s="208" t="s">
        <v>148</v>
      </c>
      <c r="M111" s="208" t="s">
        <v>235</v>
      </c>
      <c r="N111" s="208" t="s">
        <v>236</v>
      </c>
      <c r="O111" s="208" t="s">
        <v>323</v>
      </c>
      <c r="P111" s="254">
        <v>20.0</v>
      </c>
      <c r="Q111" s="208">
        <v>1.0</v>
      </c>
      <c r="R111" s="255" t="s">
        <v>324</v>
      </c>
    </row>
    <row r="112" ht="16.5" customHeight="1">
      <c r="A112" s="342" t="s">
        <v>97</v>
      </c>
      <c r="B112" s="6"/>
      <c r="C112" s="6"/>
      <c r="D112" s="6"/>
      <c r="E112" s="6"/>
      <c r="F112" s="6"/>
      <c r="G112" s="6"/>
      <c r="H112" s="6"/>
      <c r="I112" s="6"/>
      <c r="J112" s="6"/>
      <c r="K112" s="6"/>
      <c r="L112" s="6"/>
      <c r="M112" s="6"/>
      <c r="N112" s="6"/>
      <c r="O112" s="6"/>
      <c r="P112" s="6"/>
      <c r="Q112" s="6"/>
      <c r="R112" s="95"/>
    </row>
    <row r="113" ht="16.5" customHeight="1">
      <c r="A113" s="296" t="s">
        <v>325</v>
      </c>
      <c r="B113" s="65"/>
      <c r="C113" s="297"/>
      <c r="D113" s="297"/>
      <c r="E113" s="297"/>
      <c r="F113" s="297"/>
      <c r="G113" s="297"/>
      <c r="H113" s="251" t="s">
        <v>97</v>
      </c>
      <c r="I113" s="17"/>
      <c r="J113" s="252" t="s">
        <v>49</v>
      </c>
      <c r="K113" s="343">
        <v>-1.0</v>
      </c>
      <c r="L113" s="208" t="s">
        <v>226</v>
      </c>
      <c r="M113" s="208" t="s">
        <v>149</v>
      </c>
      <c r="N113" s="208" t="s">
        <v>55</v>
      </c>
      <c r="O113" s="208">
        <v>0.0</v>
      </c>
      <c r="P113" s="254">
        <v>0.0</v>
      </c>
      <c r="Q113" s="208">
        <v>0.0</v>
      </c>
      <c r="R113" s="255" t="s">
        <v>326</v>
      </c>
    </row>
    <row r="114" ht="16.5" customHeight="1">
      <c r="A114" s="296" t="s">
        <v>327</v>
      </c>
      <c r="B114" s="65"/>
      <c r="C114" s="297"/>
      <c r="D114" s="297"/>
      <c r="E114" s="297"/>
      <c r="F114" s="297"/>
      <c r="G114" s="297"/>
      <c r="H114" s="251" t="s">
        <v>97</v>
      </c>
      <c r="I114" s="17"/>
      <c r="J114" s="252" t="s">
        <v>49</v>
      </c>
      <c r="K114" s="343">
        <v>-1.0</v>
      </c>
      <c r="L114" s="208" t="s">
        <v>328</v>
      </c>
      <c r="M114" s="208" t="s">
        <v>149</v>
      </c>
      <c r="N114" s="208" t="s">
        <v>55</v>
      </c>
      <c r="O114" s="208">
        <v>0.0</v>
      </c>
      <c r="P114" s="254">
        <v>0.0</v>
      </c>
      <c r="Q114" s="208">
        <v>0.0</v>
      </c>
      <c r="R114" s="255" t="s">
        <v>326</v>
      </c>
    </row>
    <row r="115" ht="16.5" customHeight="1">
      <c r="A115" s="296" t="s">
        <v>106</v>
      </c>
      <c r="B115" s="65"/>
      <c r="C115" s="297"/>
      <c r="D115" s="297"/>
      <c r="E115" s="297"/>
      <c r="F115" s="297"/>
      <c r="G115" s="297"/>
      <c r="H115" s="251" t="s">
        <v>97</v>
      </c>
      <c r="I115" s="17"/>
      <c r="J115" s="252" t="s">
        <v>49</v>
      </c>
      <c r="K115" s="343">
        <v>-1.0</v>
      </c>
      <c r="L115" s="208" t="s">
        <v>151</v>
      </c>
      <c r="M115" s="208" t="s">
        <v>149</v>
      </c>
      <c r="N115" s="208" t="s">
        <v>55</v>
      </c>
      <c r="O115" s="208">
        <v>0.0</v>
      </c>
      <c r="P115" s="254">
        <v>0.0</v>
      </c>
      <c r="Q115" s="208">
        <v>0.0</v>
      </c>
      <c r="R115" s="255" t="s">
        <v>326</v>
      </c>
    </row>
    <row r="116" ht="16.5" customHeight="1">
      <c r="A116" s="296" t="s">
        <v>329</v>
      </c>
      <c r="B116" s="65"/>
      <c r="C116" s="297"/>
      <c r="D116" s="297"/>
      <c r="E116" s="297"/>
      <c r="F116" s="297"/>
      <c r="G116" s="297"/>
      <c r="H116" s="251" t="s">
        <v>97</v>
      </c>
      <c r="I116" s="17"/>
      <c r="J116" s="252" t="s">
        <v>49</v>
      </c>
      <c r="K116" s="343">
        <v>-1.0</v>
      </c>
      <c r="L116" s="208" t="s">
        <v>148</v>
      </c>
      <c r="M116" s="208" t="s">
        <v>149</v>
      </c>
      <c r="N116" s="208" t="s">
        <v>55</v>
      </c>
      <c r="O116" s="208">
        <v>0.0</v>
      </c>
      <c r="P116" s="254">
        <v>0.0</v>
      </c>
      <c r="Q116" s="208">
        <v>0.0</v>
      </c>
      <c r="R116" s="255" t="s">
        <v>326</v>
      </c>
    </row>
    <row r="117" ht="16.5" customHeight="1">
      <c r="A117" s="296" t="s">
        <v>330</v>
      </c>
      <c r="B117" s="65"/>
      <c r="C117" s="297"/>
      <c r="D117" s="297"/>
      <c r="E117" s="297"/>
      <c r="F117" s="297"/>
      <c r="G117" s="297"/>
      <c r="H117" s="251" t="s">
        <v>97</v>
      </c>
      <c r="I117" s="17"/>
      <c r="J117" s="252" t="s">
        <v>323</v>
      </c>
      <c r="K117" s="343"/>
      <c r="L117" s="208"/>
      <c r="M117" s="208" t="s">
        <v>323</v>
      </c>
      <c r="N117" s="208" t="s">
        <v>323</v>
      </c>
      <c r="O117" s="208">
        <v>0.0</v>
      </c>
      <c r="P117" s="254">
        <v>0.0</v>
      </c>
      <c r="Q117" s="208">
        <v>0.0</v>
      </c>
      <c r="R117" s="255" t="s">
        <v>331</v>
      </c>
    </row>
    <row r="118" ht="16.5" customHeight="1">
      <c r="A118" s="296" t="s">
        <v>332</v>
      </c>
      <c r="B118" s="65"/>
      <c r="C118" s="297"/>
      <c r="D118" s="297"/>
      <c r="E118" s="297"/>
      <c r="F118" s="297"/>
      <c r="G118" s="297"/>
      <c r="H118" s="251" t="s">
        <v>97</v>
      </c>
      <c r="I118" s="17"/>
      <c r="J118" s="252" t="s">
        <v>49</v>
      </c>
      <c r="K118" s="343">
        <v>0.0</v>
      </c>
      <c r="L118" s="208" t="s">
        <v>148</v>
      </c>
      <c r="M118" s="208" t="s">
        <v>149</v>
      </c>
      <c r="N118" s="208">
        <v>0.0</v>
      </c>
      <c r="O118" s="208">
        <v>7.0</v>
      </c>
      <c r="P118" s="254">
        <v>20.0</v>
      </c>
      <c r="Q118" s="208">
        <v>0.5</v>
      </c>
      <c r="R118" s="255"/>
    </row>
    <row r="119" ht="16.5" customHeight="1">
      <c r="A119" s="296" t="s">
        <v>333</v>
      </c>
      <c r="B119" s="65"/>
      <c r="C119" s="297"/>
      <c r="D119" s="297"/>
      <c r="E119" s="297"/>
      <c r="F119" s="297"/>
      <c r="G119" s="297"/>
      <c r="H119" s="251" t="s">
        <v>97</v>
      </c>
      <c r="I119" s="17"/>
      <c r="J119" s="252"/>
      <c r="K119" s="252" t="s">
        <v>285</v>
      </c>
      <c r="L119" s="208" t="s">
        <v>286</v>
      </c>
      <c r="M119" s="208" t="s">
        <v>229</v>
      </c>
      <c r="N119" s="208" t="s">
        <v>55</v>
      </c>
      <c r="O119" s="208">
        <v>2.0</v>
      </c>
      <c r="P119" s="254">
        <v>100.0</v>
      </c>
      <c r="Q119" s="208">
        <v>0.5</v>
      </c>
      <c r="R119" s="255" t="s">
        <v>287</v>
      </c>
    </row>
    <row r="120" ht="16.5" customHeight="1">
      <c r="A120" s="342" t="s">
        <v>334</v>
      </c>
      <c r="B120" s="6"/>
      <c r="C120" s="6"/>
      <c r="D120" s="6"/>
      <c r="E120" s="6"/>
      <c r="F120" s="6"/>
      <c r="G120" s="6"/>
      <c r="H120" s="6"/>
      <c r="I120" s="6"/>
      <c r="J120" s="6"/>
      <c r="K120" s="6"/>
      <c r="L120" s="6"/>
      <c r="M120" s="6"/>
      <c r="N120" s="6"/>
      <c r="O120" s="6"/>
      <c r="P120" s="6"/>
      <c r="Q120" s="6"/>
      <c r="R120" s="95"/>
    </row>
    <row r="121" ht="16.5" customHeight="1">
      <c r="A121" s="296" t="s">
        <v>335</v>
      </c>
      <c r="B121" s="65"/>
      <c r="C121" s="297"/>
      <c r="D121" s="297"/>
      <c r="E121" s="297"/>
      <c r="F121" s="297"/>
      <c r="G121" s="297"/>
      <c r="H121" s="251" t="s">
        <v>334</v>
      </c>
      <c r="I121" s="17"/>
      <c r="J121" s="252" t="s">
        <v>49</v>
      </c>
      <c r="K121" s="343">
        <v>-1.0</v>
      </c>
      <c r="L121" s="208" t="s">
        <v>148</v>
      </c>
      <c r="M121" s="208" t="s">
        <v>149</v>
      </c>
      <c r="N121" s="208">
        <v>0.0</v>
      </c>
      <c r="O121" s="208">
        <v>0.0</v>
      </c>
      <c r="P121" s="254">
        <v>0.0</v>
      </c>
      <c r="Q121" s="208">
        <v>0.0</v>
      </c>
      <c r="R121" s="255" t="s">
        <v>326</v>
      </c>
    </row>
    <row r="122" ht="16.5" customHeight="1">
      <c r="A122" s="296" t="s">
        <v>336</v>
      </c>
      <c r="B122" s="65"/>
      <c r="C122" s="297"/>
      <c r="D122" s="297"/>
      <c r="E122" s="297"/>
      <c r="F122" s="297"/>
      <c r="G122" s="297"/>
      <c r="H122" s="251" t="s">
        <v>334</v>
      </c>
      <c r="I122" s="17"/>
      <c r="J122" s="252" t="s">
        <v>49</v>
      </c>
      <c r="K122" s="343">
        <v>0.0</v>
      </c>
      <c r="L122" s="208" t="s">
        <v>148</v>
      </c>
      <c r="M122" s="208" t="s">
        <v>149</v>
      </c>
      <c r="N122" s="208">
        <v>0.0</v>
      </c>
      <c r="O122" s="208">
        <v>0.0</v>
      </c>
      <c r="P122" s="254">
        <v>10.0</v>
      </c>
      <c r="Q122" s="208">
        <v>0.1</v>
      </c>
      <c r="R122" s="255" t="s">
        <v>326</v>
      </c>
    </row>
    <row r="123" ht="16.5" customHeight="1">
      <c r="A123" s="342" t="s">
        <v>337</v>
      </c>
      <c r="B123" s="6"/>
      <c r="C123" s="6"/>
      <c r="D123" s="6"/>
      <c r="E123" s="6"/>
      <c r="F123" s="6"/>
      <c r="G123" s="6"/>
      <c r="H123" s="6"/>
      <c r="I123" s="6"/>
      <c r="J123" s="6"/>
      <c r="K123" s="6"/>
      <c r="L123" s="6"/>
      <c r="M123" s="6"/>
      <c r="N123" s="6"/>
      <c r="O123" s="6"/>
      <c r="P123" s="6"/>
      <c r="Q123" s="6"/>
      <c r="R123" s="95"/>
    </row>
    <row r="124" ht="16.5" customHeight="1">
      <c r="A124" s="296" t="s">
        <v>338</v>
      </c>
      <c r="B124" s="65"/>
      <c r="C124" s="297"/>
      <c r="D124" s="297"/>
      <c r="E124" s="297"/>
      <c r="F124" s="297"/>
      <c r="G124" s="297"/>
      <c r="H124" s="251" t="s">
        <v>337</v>
      </c>
      <c r="I124" s="17"/>
      <c r="J124" s="252" t="s">
        <v>49</v>
      </c>
      <c r="K124" s="343">
        <v>0.0</v>
      </c>
      <c r="L124" s="208" t="s">
        <v>148</v>
      </c>
      <c r="M124" s="208" t="s">
        <v>229</v>
      </c>
      <c r="N124" s="208" t="s">
        <v>55</v>
      </c>
      <c r="O124" s="208">
        <v>0.0</v>
      </c>
      <c r="P124" s="254">
        <v>0.0</v>
      </c>
      <c r="Q124" s="208">
        <v>0.0</v>
      </c>
      <c r="R124" s="255" t="s">
        <v>339</v>
      </c>
    </row>
    <row r="125" ht="17.25" customHeight="1">
      <c r="A125" s="344" t="s">
        <v>340</v>
      </c>
      <c r="B125" s="345"/>
      <c r="C125" s="346"/>
      <c r="D125" s="346"/>
      <c r="E125" s="346"/>
      <c r="F125" s="346"/>
      <c r="G125" s="346"/>
      <c r="H125" s="347" t="s">
        <v>341</v>
      </c>
      <c r="I125" s="348"/>
      <c r="J125" s="349" t="s">
        <v>49</v>
      </c>
      <c r="K125" s="350">
        <v>1.0</v>
      </c>
      <c r="L125" s="348" t="s">
        <v>148</v>
      </c>
      <c r="M125" s="348" t="s">
        <v>229</v>
      </c>
      <c r="N125" s="348" t="s">
        <v>55</v>
      </c>
      <c r="O125" s="348">
        <v>0.0</v>
      </c>
      <c r="P125" s="351">
        <v>0.0</v>
      </c>
      <c r="Q125" s="348">
        <v>0.0</v>
      </c>
      <c r="R125" s="352" t="s">
        <v>339</v>
      </c>
    </row>
    <row r="126" ht="17.2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sheetData>
  <mergeCells count="125">
    <mergeCell ref="A1:G1"/>
    <mergeCell ref="A3:G3"/>
    <mergeCell ref="A4:G4"/>
    <mergeCell ref="A5:G5"/>
    <mergeCell ref="A7:G7"/>
    <mergeCell ref="A8:G8"/>
    <mergeCell ref="A6:R6"/>
    <mergeCell ref="A2:R2"/>
    <mergeCell ref="A11:G11"/>
    <mergeCell ref="A12:G12"/>
    <mergeCell ref="A14:G14"/>
    <mergeCell ref="A15:R15"/>
    <mergeCell ref="A9:G9"/>
    <mergeCell ref="A10:G10"/>
    <mergeCell ref="A13:R13"/>
    <mergeCell ref="A16:G16"/>
    <mergeCell ref="A17:G17"/>
    <mergeCell ref="A18:G18"/>
    <mergeCell ref="A19:G19"/>
    <mergeCell ref="A25:G25"/>
    <mergeCell ref="A20:G20"/>
    <mergeCell ref="A21:G21"/>
    <mergeCell ref="A24:G24"/>
    <mergeCell ref="A48:G48"/>
    <mergeCell ref="A49:G49"/>
    <mergeCell ref="A50:G50"/>
    <mergeCell ref="A51:G51"/>
    <mergeCell ref="A45:G45"/>
    <mergeCell ref="A46:G46"/>
    <mergeCell ref="A39:G39"/>
    <mergeCell ref="A36:G36"/>
    <mergeCell ref="A38:G38"/>
    <mergeCell ref="A33:G33"/>
    <mergeCell ref="A34:G34"/>
    <mergeCell ref="A23:G23"/>
    <mergeCell ref="A26:G26"/>
    <mergeCell ref="A27:G27"/>
    <mergeCell ref="A28:G28"/>
    <mergeCell ref="A29:G29"/>
    <mergeCell ref="A31:G31"/>
    <mergeCell ref="A35:G35"/>
    <mergeCell ref="A32:G32"/>
    <mergeCell ref="A64:B64"/>
    <mergeCell ref="A65:B65"/>
    <mergeCell ref="A52:R52"/>
    <mergeCell ref="A40:R40"/>
    <mergeCell ref="A42:R42"/>
    <mergeCell ref="A47:R47"/>
    <mergeCell ref="A44:R44"/>
    <mergeCell ref="A41:G41"/>
    <mergeCell ref="A43:G43"/>
    <mergeCell ref="A22:G22"/>
    <mergeCell ref="A55:R55"/>
    <mergeCell ref="A54:G54"/>
    <mergeCell ref="A57:R57"/>
    <mergeCell ref="A53:G53"/>
    <mergeCell ref="A37:R37"/>
    <mergeCell ref="A30:R30"/>
    <mergeCell ref="A78:B78"/>
    <mergeCell ref="A79:B79"/>
    <mergeCell ref="A80:B80"/>
    <mergeCell ref="A81:B81"/>
    <mergeCell ref="A87:B87"/>
    <mergeCell ref="A88:B88"/>
    <mergeCell ref="A89:B89"/>
    <mergeCell ref="A90:B90"/>
    <mergeCell ref="A82:B82"/>
    <mergeCell ref="A83:B83"/>
    <mergeCell ref="A94:R94"/>
    <mergeCell ref="A93:B93"/>
    <mergeCell ref="A66:R66"/>
    <mergeCell ref="A70:R70"/>
    <mergeCell ref="A92:R92"/>
    <mergeCell ref="A104:R104"/>
    <mergeCell ref="A110:R110"/>
    <mergeCell ref="A77:B77"/>
    <mergeCell ref="A103:B103"/>
    <mergeCell ref="A91:B91"/>
    <mergeCell ref="A86:B86"/>
    <mergeCell ref="A84:B84"/>
    <mergeCell ref="A85:R85"/>
    <mergeCell ref="A99:B99"/>
    <mergeCell ref="A100:B100"/>
    <mergeCell ref="A101:B101"/>
    <mergeCell ref="A102:B102"/>
    <mergeCell ref="A113:B113"/>
    <mergeCell ref="A114:B114"/>
    <mergeCell ref="A115:B115"/>
    <mergeCell ref="A95:B95"/>
    <mergeCell ref="A96:B96"/>
    <mergeCell ref="A97:B97"/>
    <mergeCell ref="A98:B98"/>
    <mergeCell ref="A111:B111"/>
    <mergeCell ref="A123:R123"/>
    <mergeCell ref="A112:R112"/>
    <mergeCell ref="A120:R120"/>
    <mergeCell ref="A121:B121"/>
    <mergeCell ref="A122:B122"/>
    <mergeCell ref="A124:B124"/>
    <mergeCell ref="A125:B125"/>
    <mergeCell ref="A117:B117"/>
    <mergeCell ref="A116:B116"/>
    <mergeCell ref="A105:B105"/>
    <mergeCell ref="A106:B106"/>
    <mergeCell ref="A109:B109"/>
    <mergeCell ref="A60:B60"/>
    <mergeCell ref="A58:B58"/>
    <mergeCell ref="A59:B59"/>
    <mergeCell ref="A67:B67"/>
    <mergeCell ref="A68:B68"/>
    <mergeCell ref="A69:B69"/>
    <mergeCell ref="A71:B71"/>
    <mergeCell ref="A72:B72"/>
    <mergeCell ref="A73:B73"/>
    <mergeCell ref="A56:B56"/>
    <mergeCell ref="A61:B61"/>
    <mergeCell ref="A62:B62"/>
    <mergeCell ref="A63:B63"/>
    <mergeCell ref="A74:B74"/>
    <mergeCell ref="A75:B75"/>
    <mergeCell ref="A76:B76"/>
    <mergeCell ref="A107:B107"/>
    <mergeCell ref="A108:B108"/>
    <mergeCell ref="A118:B118"/>
    <mergeCell ref="A119:B11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4" width="8.71"/>
    <col customWidth="1" min="5" max="5" width="20.14"/>
    <col customWidth="1" min="6" max="8" width="8.71"/>
    <col customWidth="1" min="9" max="9" width="1.0"/>
    <col customWidth="1" min="10" max="10" width="7.43"/>
    <col customWidth="1" min="11" max="11" width="8.43"/>
    <col customWidth="1" min="12" max="12" width="5.14"/>
    <col customWidth="1" min="13" max="17" width="8.71"/>
    <col customWidth="1" min="18" max="18" width="9.0"/>
    <col customWidth="1" min="19" max="19" width="2.29"/>
    <col customWidth="1" min="20" max="22" width="8.71"/>
  </cols>
  <sheetData>
    <row r="1" ht="16.5" customHeight="1">
      <c r="A1" s="14" t="s">
        <v>161</v>
      </c>
      <c r="B1" s="15"/>
      <c r="C1" s="15"/>
      <c r="D1" s="50"/>
      <c r="E1" s="204" t="s">
        <v>90</v>
      </c>
      <c r="F1" s="204" t="s">
        <v>147</v>
      </c>
      <c r="G1" s="205" t="s">
        <v>162</v>
      </c>
      <c r="H1" s="205" t="s">
        <v>16</v>
      </c>
      <c r="I1" s="51"/>
      <c r="J1" s="205" t="s">
        <v>12</v>
      </c>
      <c r="K1" s="204" t="s">
        <v>141</v>
      </c>
      <c r="L1" s="204" t="s">
        <v>46</v>
      </c>
      <c r="M1" s="204" t="s">
        <v>163</v>
      </c>
      <c r="N1" s="204" t="s">
        <v>164</v>
      </c>
      <c r="O1" s="204" t="s">
        <v>165</v>
      </c>
      <c r="P1" s="204" t="s">
        <v>19</v>
      </c>
      <c r="Q1" s="204" t="s">
        <v>166</v>
      </c>
      <c r="R1" s="204" t="s">
        <v>167</v>
      </c>
      <c r="S1" s="204"/>
      <c r="T1" s="278" t="s">
        <v>143</v>
      </c>
      <c r="U1" s="278" t="s">
        <v>142</v>
      </c>
      <c r="V1" s="248" t="s">
        <v>144</v>
      </c>
    </row>
    <row r="2" ht="16.5" customHeight="1">
      <c r="A2" s="342" t="s">
        <v>342</v>
      </c>
      <c r="B2" s="6"/>
      <c r="C2" s="6"/>
      <c r="D2" s="6"/>
      <c r="E2" s="6"/>
      <c r="F2" s="6"/>
      <c r="G2" s="6"/>
      <c r="H2" s="6"/>
      <c r="I2" s="6"/>
      <c r="J2" s="6"/>
      <c r="K2" s="6"/>
      <c r="L2" s="6"/>
      <c r="M2" s="6"/>
      <c r="N2" s="6"/>
      <c r="O2" s="6"/>
      <c r="P2" s="6"/>
      <c r="Q2" s="6"/>
      <c r="R2" s="6"/>
      <c r="S2" s="6"/>
      <c r="T2" s="6"/>
      <c r="U2" s="6"/>
      <c r="V2" s="95"/>
    </row>
    <row r="3" ht="16.5" customHeight="1">
      <c r="A3" s="291" t="s">
        <v>343</v>
      </c>
      <c r="B3" s="58"/>
      <c r="C3" s="58"/>
      <c r="D3" s="24"/>
      <c r="E3" s="225" t="s">
        <v>342</v>
      </c>
      <c r="F3" s="208">
        <v>1.0</v>
      </c>
      <c r="G3" s="279" t="s">
        <v>215</v>
      </c>
      <c r="H3" s="225" t="s">
        <v>215</v>
      </c>
      <c r="I3" s="17"/>
      <c r="J3" s="252" t="s">
        <v>215</v>
      </c>
      <c r="K3" s="252"/>
      <c r="L3" s="253"/>
      <c r="M3" s="208">
        <v>1.0</v>
      </c>
      <c r="N3" s="208">
        <v>1.0</v>
      </c>
      <c r="O3" s="208" t="s">
        <v>344</v>
      </c>
      <c r="P3" s="208">
        <v>11.0</v>
      </c>
      <c r="Q3" s="208">
        <v>0.0</v>
      </c>
      <c r="R3" s="208">
        <v>-6.0</v>
      </c>
      <c r="S3" s="17"/>
      <c r="T3" s="280">
        <v>10.0</v>
      </c>
      <c r="U3" s="281">
        <v>40.0</v>
      </c>
      <c r="V3" s="262" t="s">
        <v>345</v>
      </c>
    </row>
    <row r="4" ht="16.5" customHeight="1">
      <c r="A4" s="296" t="s">
        <v>346</v>
      </c>
      <c r="B4" s="64"/>
      <c r="C4" s="64"/>
      <c r="D4" s="65"/>
      <c r="E4" s="225" t="s">
        <v>342</v>
      </c>
      <c r="F4" s="208">
        <v>1.0</v>
      </c>
      <c r="G4" s="279" t="s">
        <v>215</v>
      </c>
      <c r="H4" s="225" t="s">
        <v>215</v>
      </c>
      <c r="I4" s="17"/>
      <c r="J4" s="252" t="s">
        <v>215</v>
      </c>
      <c r="K4" s="252"/>
      <c r="L4" s="253"/>
      <c r="M4" s="208">
        <v>1.0</v>
      </c>
      <c r="N4" s="208">
        <v>1.0</v>
      </c>
      <c r="O4" s="208" t="s">
        <v>344</v>
      </c>
      <c r="P4" s="208">
        <v>8.0</v>
      </c>
      <c r="Q4" s="208">
        <v>0.0</v>
      </c>
      <c r="R4" s="208">
        <v>-4.0</v>
      </c>
      <c r="S4" s="17"/>
      <c r="T4" s="280">
        <v>2.5</v>
      </c>
      <c r="U4" s="281">
        <v>20.0</v>
      </c>
      <c r="V4" s="262" t="s">
        <v>345</v>
      </c>
    </row>
    <row r="5" ht="16.5" customHeight="1">
      <c r="A5" s="342" t="s">
        <v>347</v>
      </c>
      <c r="B5" s="6"/>
      <c r="C5" s="6"/>
      <c r="D5" s="6"/>
      <c r="E5" s="6"/>
      <c r="F5" s="6"/>
      <c r="G5" s="6"/>
      <c r="H5" s="6"/>
      <c r="I5" s="6"/>
      <c r="J5" s="6"/>
      <c r="K5" s="6"/>
      <c r="L5" s="6"/>
      <c r="M5" s="6"/>
      <c r="N5" s="6"/>
      <c r="O5" s="6"/>
      <c r="P5" s="6"/>
      <c r="Q5" s="6"/>
      <c r="R5" s="6"/>
      <c r="S5" s="6"/>
      <c r="T5" s="6"/>
      <c r="U5" s="6"/>
      <c r="V5" s="95"/>
    </row>
    <row r="6" ht="16.5" customHeight="1">
      <c r="A6" s="296" t="s">
        <v>348</v>
      </c>
      <c r="B6" s="64"/>
      <c r="C6" s="64"/>
      <c r="D6" s="65"/>
      <c r="E6" s="225" t="s">
        <v>347</v>
      </c>
      <c r="F6" s="208">
        <v>1.0</v>
      </c>
      <c r="G6" s="279">
        <v>2.0</v>
      </c>
      <c r="H6" s="225">
        <v>2.0</v>
      </c>
      <c r="I6" s="17"/>
      <c r="J6" s="252" t="s">
        <v>215</v>
      </c>
      <c r="K6" s="252"/>
      <c r="L6" s="253"/>
      <c r="M6" s="208">
        <v>1.0</v>
      </c>
      <c r="N6" s="208">
        <v>1.0</v>
      </c>
      <c r="O6" s="208" t="s">
        <v>344</v>
      </c>
      <c r="P6" s="208">
        <v>8.0</v>
      </c>
      <c r="Q6" s="208">
        <v>0.0</v>
      </c>
      <c r="R6" s="208">
        <v>-6.0</v>
      </c>
      <c r="S6" s="17"/>
      <c r="T6" s="280">
        <v>2.5</v>
      </c>
      <c r="U6" s="281">
        <v>50.0</v>
      </c>
      <c r="V6" s="262" t="s">
        <v>349</v>
      </c>
    </row>
    <row r="7" ht="16.5" customHeight="1">
      <c r="A7" s="296" t="s">
        <v>350</v>
      </c>
      <c r="B7" s="64"/>
      <c r="C7" s="64"/>
      <c r="D7" s="65"/>
      <c r="E7" s="225" t="s">
        <v>347</v>
      </c>
      <c r="F7" s="208">
        <v>1.0</v>
      </c>
      <c r="G7" s="279">
        <v>2.0</v>
      </c>
      <c r="H7" s="225">
        <v>2.0</v>
      </c>
      <c r="I7" s="17"/>
      <c r="J7" s="252" t="s">
        <v>215</v>
      </c>
      <c r="K7" s="252"/>
      <c r="L7" s="253"/>
      <c r="M7" s="208">
        <v>1.0</v>
      </c>
      <c r="N7" s="208">
        <v>1.0</v>
      </c>
      <c r="O7" s="208" t="s">
        <v>344</v>
      </c>
      <c r="P7" s="208">
        <v>5.0</v>
      </c>
      <c r="Q7" s="208">
        <v>0.0</v>
      </c>
      <c r="R7" s="208">
        <v>-4.0</v>
      </c>
      <c r="S7" s="17"/>
      <c r="T7" s="280">
        <v>1.0</v>
      </c>
      <c r="U7" s="281">
        <v>20.0</v>
      </c>
      <c r="V7" s="262" t="s">
        <v>349</v>
      </c>
    </row>
    <row r="8" ht="16.5" customHeight="1">
      <c r="A8" s="342" t="s">
        <v>351</v>
      </c>
      <c r="B8" s="6"/>
      <c r="C8" s="6"/>
      <c r="D8" s="6"/>
      <c r="E8" s="6"/>
      <c r="F8" s="6"/>
      <c r="G8" s="6"/>
      <c r="H8" s="6"/>
      <c r="I8" s="6"/>
      <c r="J8" s="6"/>
      <c r="K8" s="6"/>
      <c r="L8" s="6"/>
      <c r="M8" s="6"/>
      <c r="N8" s="6"/>
      <c r="O8" s="6"/>
      <c r="P8" s="6"/>
      <c r="Q8" s="6"/>
      <c r="R8" s="6"/>
      <c r="S8" s="6"/>
      <c r="T8" s="6"/>
      <c r="U8" s="6"/>
      <c r="V8" s="95"/>
    </row>
    <row r="9" ht="16.5" customHeight="1">
      <c r="A9" s="296" t="s">
        <v>351</v>
      </c>
      <c r="B9" s="64"/>
      <c r="C9" s="64"/>
      <c r="D9" s="65"/>
      <c r="E9" s="225" t="s">
        <v>351</v>
      </c>
      <c r="F9" s="208">
        <v>1.0</v>
      </c>
      <c r="G9" s="279" t="s">
        <v>352</v>
      </c>
      <c r="H9" s="225" t="s">
        <v>352</v>
      </c>
      <c r="I9" s="17"/>
      <c r="J9" s="252"/>
      <c r="K9" s="252" t="s">
        <v>283</v>
      </c>
      <c r="L9" s="253" t="s">
        <v>353</v>
      </c>
      <c r="M9" s="208">
        <v>1.0</v>
      </c>
      <c r="N9" s="208">
        <v>1.0</v>
      </c>
      <c r="O9" s="208" t="s">
        <v>354</v>
      </c>
      <c r="P9" s="208">
        <v>2.0</v>
      </c>
      <c r="Q9" s="208">
        <v>0.0</v>
      </c>
      <c r="R9" s="208">
        <v>-6.0</v>
      </c>
      <c r="S9" s="17"/>
      <c r="T9" s="280">
        <v>0.5</v>
      </c>
      <c r="U9" s="281">
        <v>30.0</v>
      </c>
      <c r="V9" s="262" t="s">
        <v>355</v>
      </c>
    </row>
    <row r="10" ht="16.5" customHeight="1">
      <c r="A10" s="342" t="s">
        <v>356</v>
      </c>
      <c r="B10" s="6"/>
      <c r="C10" s="6"/>
      <c r="D10" s="6"/>
      <c r="E10" s="6"/>
      <c r="F10" s="6"/>
      <c r="G10" s="6"/>
      <c r="H10" s="6"/>
      <c r="I10" s="6"/>
      <c r="J10" s="6"/>
      <c r="K10" s="6"/>
      <c r="L10" s="6"/>
      <c r="M10" s="6"/>
      <c r="N10" s="6"/>
      <c r="O10" s="6"/>
      <c r="P10" s="6"/>
      <c r="Q10" s="6"/>
      <c r="R10" s="6"/>
      <c r="S10" s="6"/>
      <c r="T10" s="6"/>
      <c r="U10" s="6"/>
      <c r="V10" s="95"/>
    </row>
    <row r="11" ht="16.5" customHeight="1">
      <c r="A11" s="296" t="s">
        <v>356</v>
      </c>
      <c r="B11" s="64"/>
      <c r="C11" s="64"/>
      <c r="D11" s="65"/>
      <c r="E11" s="225" t="s">
        <v>356</v>
      </c>
      <c r="F11" s="208">
        <v>1.0</v>
      </c>
      <c r="G11" s="279" t="s">
        <v>357</v>
      </c>
      <c r="H11" s="225" t="s">
        <v>357</v>
      </c>
      <c r="I11" s="17"/>
      <c r="J11" s="252" t="s">
        <v>49</v>
      </c>
      <c r="K11" s="252">
        <v>-1.0</v>
      </c>
      <c r="L11" s="253" t="s">
        <v>148</v>
      </c>
      <c r="M11" s="208">
        <v>0.0</v>
      </c>
      <c r="N11" s="208">
        <v>1.0</v>
      </c>
      <c r="O11" s="208" t="s">
        <v>344</v>
      </c>
      <c r="P11" s="208">
        <v>7.0</v>
      </c>
      <c r="Q11" s="208">
        <v>0.0</v>
      </c>
      <c r="R11" s="208">
        <v>-2.0</v>
      </c>
      <c r="S11" s="17"/>
      <c r="T11" s="280">
        <v>1.0</v>
      </c>
      <c r="U11" s="281">
        <v>20.0</v>
      </c>
      <c r="V11" s="262" t="s">
        <v>349</v>
      </c>
    </row>
    <row r="12" ht="16.5" customHeight="1">
      <c r="A12" s="342" t="s">
        <v>358</v>
      </c>
      <c r="B12" s="6"/>
      <c r="C12" s="6"/>
      <c r="D12" s="6"/>
      <c r="E12" s="6"/>
      <c r="F12" s="6"/>
      <c r="G12" s="6"/>
      <c r="H12" s="6"/>
      <c r="I12" s="6"/>
      <c r="J12" s="6"/>
      <c r="K12" s="6"/>
      <c r="L12" s="6"/>
      <c r="M12" s="6"/>
      <c r="N12" s="6"/>
      <c r="O12" s="6"/>
      <c r="P12" s="6"/>
      <c r="Q12" s="6"/>
      <c r="R12" s="6"/>
      <c r="S12" s="6"/>
      <c r="T12" s="6"/>
      <c r="U12" s="6"/>
      <c r="V12" s="95"/>
    </row>
    <row r="13" ht="16.5" customHeight="1">
      <c r="A13" s="296" t="s">
        <v>358</v>
      </c>
      <c r="B13" s="64"/>
      <c r="C13" s="64"/>
      <c r="D13" s="65"/>
      <c r="E13" s="225" t="s">
        <v>358</v>
      </c>
      <c r="F13" s="208">
        <v>1.0</v>
      </c>
      <c r="G13" s="279" t="s">
        <v>359</v>
      </c>
      <c r="H13" s="225" t="s">
        <v>360</v>
      </c>
      <c r="I13" s="17"/>
      <c r="J13" s="252" t="s">
        <v>50</v>
      </c>
      <c r="K13" s="252">
        <v>0.0</v>
      </c>
      <c r="L13" s="253" t="s">
        <v>361</v>
      </c>
      <c r="M13" s="208">
        <v>0.0</v>
      </c>
      <c r="N13" s="208">
        <v>1.0</v>
      </c>
      <c r="O13" s="208" t="s">
        <v>354</v>
      </c>
      <c r="P13" s="208">
        <v>6.0</v>
      </c>
      <c r="Q13" s="208">
        <v>0.0</v>
      </c>
      <c r="R13" s="208">
        <v>-4.0</v>
      </c>
      <c r="S13" s="17"/>
      <c r="T13" s="280">
        <v>0.25</v>
      </c>
      <c r="U13" s="281">
        <v>20.0</v>
      </c>
      <c r="V13" s="262" t="s">
        <v>362</v>
      </c>
    </row>
    <row r="14" ht="16.5" customHeight="1">
      <c r="A14" s="296" t="s">
        <v>363</v>
      </c>
      <c r="B14" s="64"/>
      <c r="C14" s="64"/>
      <c r="D14" s="65"/>
      <c r="E14" s="225" t="s">
        <v>358</v>
      </c>
      <c r="F14" s="208">
        <v>1.0</v>
      </c>
      <c r="G14" s="279" t="s">
        <v>360</v>
      </c>
      <c r="H14" s="225" t="s">
        <v>364</v>
      </c>
      <c r="I14" s="17"/>
      <c r="J14" s="252" t="s">
        <v>50</v>
      </c>
      <c r="K14" s="252">
        <v>1.0</v>
      </c>
      <c r="L14" s="253" t="s">
        <v>361</v>
      </c>
      <c r="M14" s="208">
        <v>1.0</v>
      </c>
      <c r="N14" s="208">
        <v>1.0</v>
      </c>
      <c r="O14" s="208" t="s">
        <v>354</v>
      </c>
      <c r="P14" s="208">
        <v>7.0</v>
      </c>
      <c r="Q14" s="208">
        <v>0.0</v>
      </c>
      <c r="R14" s="208">
        <v>-6.0</v>
      </c>
      <c r="S14" s="17"/>
      <c r="T14" s="280">
        <v>1.0</v>
      </c>
      <c r="U14" s="281">
        <v>20.0</v>
      </c>
      <c r="V14" s="262" t="s">
        <v>365</v>
      </c>
    </row>
    <row r="15" ht="16.5" customHeight="1">
      <c r="A15" s="342" t="s">
        <v>366</v>
      </c>
      <c r="B15" s="6"/>
      <c r="C15" s="6"/>
      <c r="D15" s="6"/>
      <c r="E15" s="6"/>
      <c r="F15" s="6"/>
      <c r="G15" s="6"/>
      <c r="H15" s="6"/>
      <c r="I15" s="6"/>
      <c r="J15" s="6"/>
      <c r="K15" s="6"/>
      <c r="L15" s="6"/>
      <c r="M15" s="6"/>
      <c r="N15" s="6"/>
      <c r="O15" s="6"/>
      <c r="P15" s="6"/>
      <c r="Q15" s="6"/>
      <c r="R15" s="6"/>
      <c r="S15" s="6"/>
      <c r="T15" s="6"/>
      <c r="U15" s="6"/>
      <c r="V15" s="95"/>
    </row>
    <row r="16" ht="16.5" customHeight="1">
      <c r="A16" s="296" t="s">
        <v>366</v>
      </c>
      <c r="B16" s="64"/>
      <c r="C16" s="64"/>
      <c r="D16" s="65"/>
      <c r="E16" s="225" t="s">
        <v>366</v>
      </c>
      <c r="F16" s="208">
        <v>1.0</v>
      </c>
      <c r="G16" s="279" t="s">
        <v>367</v>
      </c>
      <c r="H16" s="225" t="s">
        <v>368</v>
      </c>
      <c r="I16" s="17"/>
      <c r="J16" s="252" t="s">
        <v>49</v>
      </c>
      <c r="K16" s="252">
        <v>4.0</v>
      </c>
      <c r="L16" s="253" t="s">
        <v>226</v>
      </c>
      <c r="M16" s="208">
        <v>4.0</v>
      </c>
      <c r="N16" s="208">
        <v>1.0</v>
      </c>
      <c r="O16" s="208" t="s">
        <v>369</v>
      </c>
      <c r="P16" s="208" t="s">
        <v>270</v>
      </c>
      <c r="Q16" s="208">
        <v>0.0</v>
      </c>
      <c r="R16" s="208">
        <v>-6.0</v>
      </c>
      <c r="S16" s="17"/>
      <c r="T16" s="280">
        <v>3.0</v>
      </c>
      <c r="U16" s="281">
        <v>150.0</v>
      </c>
      <c r="V16" s="262" t="s">
        <v>326</v>
      </c>
    </row>
    <row r="17" ht="16.5" customHeight="1">
      <c r="A17" s="296" t="s">
        <v>370</v>
      </c>
      <c r="B17" s="64"/>
      <c r="C17" s="64"/>
      <c r="D17" s="65"/>
      <c r="E17" s="225" t="s">
        <v>366</v>
      </c>
      <c r="F17" s="208">
        <v>1.0</v>
      </c>
      <c r="G17" s="279" t="s">
        <v>367</v>
      </c>
      <c r="H17" s="225" t="s">
        <v>368</v>
      </c>
      <c r="I17" s="17"/>
      <c r="J17" s="252" t="s">
        <v>49</v>
      </c>
      <c r="K17" s="252">
        <v>4.0</v>
      </c>
      <c r="L17" s="253" t="s">
        <v>361</v>
      </c>
      <c r="M17" s="208">
        <v>2.0</v>
      </c>
      <c r="N17" s="208">
        <v>1.0</v>
      </c>
      <c r="O17" s="208" t="s">
        <v>369</v>
      </c>
      <c r="P17" s="208" t="s">
        <v>270</v>
      </c>
      <c r="Q17" s="208">
        <v>0.0</v>
      </c>
      <c r="R17" s="208">
        <v>-6.0</v>
      </c>
      <c r="S17" s="17"/>
      <c r="T17" s="280">
        <v>3.0</v>
      </c>
      <c r="U17" s="281">
        <v>150.0</v>
      </c>
      <c r="V17" s="262" t="s">
        <v>326</v>
      </c>
    </row>
    <row r="18" ht="16.5" customHeight="1">
      <c r="A18" s="296" t="s">
        <v>371</v>
      </c>
      <c r="B18" s="64"/>
      <c r="C18" s="64"/>
      <c r="D18" s="65"/>
      <c r="E18" s="225" t="s">
        <v>366</v>
      </c>
      <c r="F18" s="208">
        <v>1.0</v>
      </c>
      <c r="G18" s="279" t="s">
        <v>364</v>
      </c>
      <c r="H18" s="225" t="s">
        <v>367</v>
      </c>
      <c r="I18" s="17"/>
      <c r="J18" s="252" t="s">
        <v>49</v>
      </c>
      <c r="K18" s="252">
        <v>2.0</v>
      </c>
      <c r="L18" s="253" t="s">
        <v>226</v>
      </c>
      <c r="M18" s="208">
        <v>1.0</v>
      </c>
      <c r="N18" s="208">
        <v>1.0</v>
      </c>
      <c r="O18" s="208" t="s">
        <v>369</v>
      </c>
      <c r="P18" s="208">
        <v>7.0</v>
      </c>
      <c r="Q18" s="208">
        <v>0.0</v>
      </c>
      <c r="R18" s="208">
        <v>-4.0</v>
      </c>
      <c r="S18" s="17"/>
      <c r="T18" s="280">
        <v>2.0</v>
      </c>
      <c r="U18" s="281">
        <v>150.0</v>
      </c>
      <c r="V18" s="262" t="s">
        <v>372</v>
      </c>
    </row>
    <row r="19" ht="16.5" customHeight="1">
      <c r="A19" s="296" t="s">
        <v>373</v>
      </c>
      <c r="B19" s="64"/>
      <c r="C19" s="64"/>
      <c r="D19" s="65"/>
      <c r="E19" s="225" t="s">
        <v>366</v>
      </c>
      <c r="F19" s="208">
        <v>1.0</v>
      </c>
      <c r="G19" s="279"/>
      <c r="H19" s="225"/>
      <c r="I19" s="17"/>
      <c r="J19" s="252"/>
      <c r="K19" s="252"/>
      <c r="L19" s="253"/>
      <c r="M19" s="208"/>
      <c r="N19" s="208"/>
      <c r="O19" s="208" t="s">
        <v>374</v>
      </c>
      <c r="P19" s="208" t="s">
        <v>270</v>
      </c>
      <c r="Q19" s="208">
        <v>0.0</v>
      </c>
      <c r="R19" s="208"/>
      <c r="S19" s="17"/>
      <c r="T19" s="280">
        <v>1.0</v>
      </c>
      <c r="U19" s="281">
        <v>50.0</v>
      </c>
      <c r="V19" s="262" t="s">
        <v>287</v>
      </c>
    </row>
    <row r="20" ht="16.5" customHeight="1">
      <c r="A20" s="296" t="s">
        <v>375</v>
      </c>
      <c r="B20" s="64"/>
      <c r="C20" s="64"/>
      <c r="D20" s="65"/>
      <c r="E20" s="225" t="s">
        <v>375</v>
      </c>
      <c r="F20" s="208">
        <v>1.0</v>
      </c>
      <c r="G20" s="279" t="s">
        <v>215</v>
      </c>
      <c r="H20" s="225" t="s">
        <v>215</v>
      </c>
      <c r="I20" s="17"/>
      <c r="J20" s="252" t="s">
        <v>215</v>
      </c>
      <c r="K20" s="252"/>
      <c r="L20" s="253"/>
      <c r="M20" s="208">
        <v>0.0</v>
      </c>
      <c r="N20" s="208">
        <v>1.0</v>
      </c>
      <c r="O20" s="208" t="s">
        <v>376</v>
      </c>
      <c r="P20" s="208">
        <v>7.0</v>
      </c>
      <c r="Q20" s="208">
        <v>0.0</v>
      </c>
      <c r="R20" s="208">
        <v>-2.0</v>
      </c>
      <c r="S20" s="17"/>
      <c r="T20" s="280">
        <v>1.5</v>
      </c>
      <c r="U20" s="281">
        <v>40.0</v>
      </c>
      <c r="V20" s="262" t="s">
        <v>349</v>
      </c>
    </row>
    <row r="21" ht="16.5" customHeight="1">
      <c r="A21" s="342" t="s">
        <v>377</v>
      </c>
      <c r="B21" s="6"/>
      <c r="C21" s="6"/>
      <c r="D21" s="6"/>
      <c r="E21" s="6"/>
      <c r="F21" s="6"/>
      <c r="G21" s="6"/>
      <c r="H21" s="6"/>
      <c r="I21" s="6"/>
      <c r="J21" s="6"/>
      <c r="K21" s="6"/>
      <c r="L21" s="6"/>
      <c r="M21" s="6"/>
      <c r="N21" s="6"/>
      <c r="O21" s="6"/>
      <c r="P21" s="6"/>
      <c r="Q21" s="6"/>
      <c r="R21" s="6"/>
      <c r="S21" s="6"/>
      <c r="T21" s="6"/>
      <c r="U21" s="6"/>
      <c r="V21" s="95"/>
    </row>
    <row r="22" ht="16.5" customHeight="1">
      <c r="A22" s="296" t="s">
        <v>378</v>
      </c>
      <c r="B22" s="64"/>
      <c r="C22" s="64"/>
      <c r="D22" s="65"/>
      <c r="E22" s="225" t="s">
        <v>377</v>
      </c>
      <c r="F22" s="208">
        <v>1.0</v>
      </c>
      <c r="G22" s="279"/>
      <c r="H22" s="225"/>
      <c r="I22" s="17"/>
      <c r="J22" s="252"/>
      <c r="K22" s="252"/>
      <c r="L22" s="253"/>
      <c r="M22" s="208"/>
      <c r="N22" s="208">
        <v>1.0</v>
      </c>
      <c r="O22" s="208" t="s">
        <v>379</v>
      </c>
      <c r="P22" s="208"/>
      <c r="Q22" s="208">
        <v>0.0</v>
      </c>
      <c r="R22" s="208"/>
      <c r="S22" s="17"/>
      <c r="T22" s="280">
        <v>0.5</v>
      </c>
      <c r="U22" s="281">
        <v>20.0</v>
      </c>
      <c r="V22" s="262" t="s">
        <v>255</v>
      </c>
    </row>
    <row r="23" ht="16.5" customHeight="1">
      <c r="A23" s="296" t="s">
        <v>380</v>
      </c>
      <c r="B23" s="64"/>
      <c r="C23" s="64"/>
      <c r="D23" s="65"/>
      <c r="E23" s="225" t="s">
        <v>377</v>
      </c>
      <c r="F23" s="208">
        <v>1.0</v>
      </c>
      <c r="G23" s="279" t="s">
        <v>357</v>
      </c>
      <c r="H23" s="225" t="s">
        <v>352</v>
      </c>
      <c r="I23" s="17"/>
      <c r="J23" s="252" t="s">
        <v>50</v>
      </c>
      <c r="K23" s="252">
        <v>-1.0</v>
      </c>
      <c r="L23" s="253" t="s">
        <v>226</v>
      </c>
      <c r="M23" s="208">
        <v>1.0</v>
      </c>
      <c r="N23" s="208"/>
      <c r="O23" s="208"/>
      <c r="P23" s="208">
        <v>5.0</v>
      </c>
      <c r="Q23" s="208">
        <v>0.0</v>
      </c>
      <c r="R23" s="208">
        <v>-3.0</v>
      </c>
      <c r="S23" s="17"/>
      <c r="T23" s="280">
        <v>0.5</v>
      </c>
      <c r="U23" s="281">
        <v>20.0</v>
      </c>
      <c r="V23" s="262"/>
    </row>
    <row r="24" ht="16.5" customHeight="1">
      <c r="A24" s="296" t="s">
        <v>381</v>
      </c>
      <c r="B24" s="64"/>
      <c r="C24" s="64"/>
      <c r="D24" s="65"/>
      <c r="E24" s="225" t="s">
        <v>377</v>
      </c>
      <c r="F24" s="208">
        <v>1.0</v>
      </c>
      <c r="G24" s="279" t="s">
        <v>382</v>
      </c>
      <c r="H24" s="225" t="s">
        <v>357</v>
      </c>
      <c r="I24" s="17"/>
      <c r="J24" s="252" t="s">
        <v>50</v>
      </c>
      <c r="K24" s="252">
        <v>1.0</v>
      </c>
      <c r="L24" s="253" t="s">
        <v>226</v>
      </c>
      <c r="M24" s="208">
        <v>3.0</v>
      </c>
      <c r="N24" s="208"/>
      <c r="O24" s="208"/>
      <c r="P24" s="208">
        <v>6.0</v>
      </c>
      <c r="Q24" s="208">
        <v>0.0</v>
      </c>
      <c r="R24" s="208">
        <v>-4.0</v>
      </c>
      <c r="S24" s="17"/>
      <c r="T24" s="280">
        <v>1.0</v>
      </c>
      <c r="U24" s="281">
        <v>30.0</v>
      </c>
      <c r="V24" s="262"/>
    </row>
    <row r="25" ht="16.5" customHeight="1">
      <c r="A25" s="342" t="s">
        <v>383</v>
      </c>
      <c r="B25" s="6"/>
      <c r="C25" s="6"/>
      <c r="D25" s="6"/>
      <c r="E25" s="6"/>
      <c r="F25" s="6"/>
      <c r="G25" s="6"/>
      <c r="H25" s="6"/>
      <c r="I25" s="6"/>
      <c r="J25" s="6"/>
      <c r="K25" s="6"/>
      <c r="L25" s="6"/>
      <c r="M25" s="6"/>
      <c r="N25" s="6"/>
      <c r="O25" s="6"/>
      <c r="P25" s="6"/>
      <c r="Q25" s="6"/>
      <c r="R25" s="6"/>
      <c r="S25" s="6"/>
      <c r="T25" s="6"/>
      <c r="U25" s="6"/>
      <c r="V25" s="95"/>
    </row>
    <row r="26" ht="16.5" customHeight="1">
      <c r="A26" s="296" t="s">
        <v>384</v>
      </c>
      <c r="B26" s="64"/>
      <c r="C26" s="64"/>
      <c r="D26" s="65"/>
      <c r="E26" s="225" t="s">
        <v>383</v>
      </c>
      <c r="F26" s="208">
        <v>1.0</v>
      </c>
      <c r="G26" s="279" t="s">
        <v>385</v>
      </c>
      <c r="H26" s="225" t="s">
        <v>386</v>
      </c>
      <c r="I26" s="17"/>
      <c r="J26" s="252" t="s">
        <v>49</v>
      </c>
      <c r="K26" s="252" t="s">
        <v>387</v>
      </c>
      <c r="L26" s="253" t="s">
        <v>226</v>
      </c>
      <c r="M26" s="208">
        <v>0.0</v>
      </c>
      <c r="N26" s="208">
        <v>1.0</v>
      </c>
      <c r="O26" s="208" t="s">
        <v>344</v>
      </c>
      <c r="P26" s="208">
        <v>5.0</v>
      </c>
      <c r="Q26" s="208">
        <v>0.0</v>
      </c>
      <c r="R26" s="208">
        <v>-2.0</v>
      </c>
      <c r="S26" s="17"/>
      <c r="T26" s="280">
        <v>0.25</v>
      </c>
      <c r="U26" s="281">
        <v>4.0</v>
      </c>
      <c r="V26" s="262"/>
    </row>
    <row r="27" ht="16.5" customHeight="1">
      <c r="A27" s="296" t="s">
        <v>228</v>
      </c>
      <c r="B27" s="64"/>
      <c r="C27" s="64"/>
      <c r="D27" s="65"/>
      <c r="E27" s="225" t="s">
        <v>383</v>
      </c>
      <c r="F27" s="208">
        <v>1.0</v>
      </c>
      <c r="G27" s="279" t="s">
        <v>388</v>
      </c>
      <c r="H27" s="225" t="s">
        <v>389</v>
      </c>
      <c r="I27" s="17"/>
      <c r="J27" s="252" t="s">
        <v>49</v>
      </c>
      <c r="K27" s="252">
        <v>0.0</v>
      </c>
      <c r="L27" s="253" t="s">
        <v>226</v>
      </c>
      <c r="M27" s="208">
        <v>0.0</v>
      </c>
      <c r="N27" s="208">
        <v>1.0</v>
      </c>
      <c r="O27" s="208" t="s">
        <v>344</v>
      </c>
      <c r="P27" s="208">
        <v>6.0</v>
      </c>
      <c r="Q27" s="208">
        <v>0.0</v>
      </c>
      <c r="R27" s="208">
        <v>-2.0</v>
      </c>
      <c r="S27" s="17"/>
      <c r="T27" s="280">
        <v>0.5</v>
      </c>
      <c r="U27" s="281">
        <v>40.0</v>
      </c>
      <c r="V27" s="262"/>
    </row>
    <row r="28" ht="16.5" customHeight="1">
      <c r="A28" s="296" t="s">
        <v>230</v>
      </c>
      <c r="B28" s="64"/>
      <c r="C28" s="64"/>
      <c r="D28" s="65"/>
      <c r="E28" s="225" t="s">
        <v>383</v>
      </c>
      <c r="F28" s="208">
        <v>1.0</v>
      </c>
      <c r="G28" s="279" t="s">
        <v>385</v>
      </c>
      <c r="H28" s="225" t="s">
        <v>386</v>
      </c>
      <c r="I28" s="17"/>
      <c r="J28" s="252" t="s">
        <v>49</v>
      </c>
      <c r="K28" s="252">
        <v>-1.0</v>
      </c>
      <c r="L28" s="253" t="s">
        <v>226</v>
      </c>
      <c r="M28" s="208">
        <v>0.0</v>
      </c>
      <c r="N28" s="208">
        <v>1.0</v>
      </c>
      <c r="O28" s="208" t="s">
        <v>344</v>
      </c>
      <c r="P28" s="208">
        <v>5.0</v>
      </c>
      <c r="Q28" s="208">
        <v>0.0</v>
      </c>
      <c r="R28" s="208">
        <v>-1.0</v>
      </c>
      <c r="S28" s="17"/>
      <c r="T28" s="280">
        <v>0.25</v>
      </c>
      <c r="U28" s="281">
        <v>30.0</v>
      </c>
      <c r="V28" s="262"/>
    </row>
    <row r="29" ht="16.5" customHeight="1">
      <c r="A29" s="296" t="s">
        <v>231</v>
      </c>
      <c r="B29" s="64"/>
      <c r="C29" s="64"/>
      <c r="D29" s="65"/>
      <c r="E29" s="225" t="s">
        <v>383</v>
      </c>
      <c r="F29" s="208">
        <v>1.0</v>
      </c>
      <c r="G29" s="279" t="s">
        <v>385</v>
      </c>
      <c r="H29" s="225" t="s">
        <v>386</v>
      </c>
      <c r="I29" s="17"/>
      <c r="J29" s="252" t="s">
        <v>49</v>
      </c>
      <c r="K29" s="252">
        <v>-1.0</v>
      </c>
      <c r="L29" s="253" t="s">
        <v>226</v>
      </c>
      <c r="M29" s="208">
        <v>0.0</v>
      </c>
      <c r="N29" s="208">
        <v>1.0</v>
      </c>
      <c r="O29" s="208" t="s">
        <v>344</v>
      </c>
      <c r="P29" s="208">
        <v>5.0</v>
      </c>
      <c r="Q29" s="208">
        <v>0.0</v>
      </c>
      <c r="R29" s="208">
        <v>-1.0</v>
      </c>
      <c r="S29" s="17"/>
      <c r="T29" s="280">
        <v>0.1</v>
      </c>
      <c r="U29" s="281">
        <v>20.0</v>
      </c>
      <c r="V29" s="262"/>
    </row>
    <row r="30" ht="16.5" customHeight="1">
      <c r="A30" s="342" t="s">
        <v>390</v>
      </c>
      <c r="B30" s="6"/>
      <c r="C30" s="6"/>
      <c r="D30" s="6"/>
      <c r="E30" s="6"/>
      <c r="F30" s="6"/>
      <c r="G30" s="6"/>
      <c r="H30" s="6"/>
      <c r="I30" s="6"/>
      <c r="J30" s="6"/>
      <c r="K30" s="6"/>
      <c r="L30" s="6"/>
      <c r="M30" s="6"/>
      <c r="N30" s="6"/>
      <c r="O30" s="6"/>
      <c r="P30" s="6"/>
      <c r="Q30" s="6"/>
      <c r="R30" s="6"/>
      <c r="S30" s="6"/>
      <c r="T30" s="6"/>
      <c r="U30" s="6"/>
      <c r="V30" s="95"/>
    </row>
    <row r="31" ht="16.5" customHeight="1">
      <c r="A31" s="296" t="s">
        <v>250</v>
      </c>
      <c r="B31" s="64"/>
      <c r="C31" s="64"/>
      <c r="D31" s="65"/>
      <c r="E31" s="225" t="s">
        <v>390</v>
      </c>
      <c r="F31" s="208">
        <v>1.0</v>
      </c>
      <c r="G31" s="279" t="s">
        <v>389</v>
      </c>
      <c r="H31" s="225" t="s">
        <v>391</v>
      </c>
      <c r="I31" s="17"/>
      <c r="J31" s="252" t="s">
        <v>50</v>
      </c>
      <c r="K31" s="252">
        <v>0.0</v>
      </c>
      <c r="L31" s="253" t="s">
        <v>151</v>
      </c>
      <c r="M31" s="208">
        <v>1.0</v>
      </c>
      <c r="N31" s="208">
        <v>1.0</v>
      </c>
      <c r="O31" s="208" t="s">
        <v>344</v>
      </c>
      <c r="P31" s="208">
        <v>8.0</v>
      </c>
      <c r="Q31" s="208">
        <v>0.0</v>
      </c>
      <c r="R31" s="208">
        <v>-2.0</v>
      </c>
      <c r="S31" s="17"/>
      <c r="T31" s="280">
        <v>1.0</v>
      </c>
      <c r="U31" s="281">
        <v>40.0</v>
      </c>
      <c r="V31" s="262"/>
    </row>
    <row r="32" ht="16.5" customHeight="1">
      <c r="A32" s="296" t="s">
        <v>251</v>
      </c>
      <c r="B32" s="64"/>
      <c r="C32" s="64"/>
      <c r="D32" s="65"/>
      <c r="E32" s="225" t="s">
        <v>390</v>
      </c>
      <c r="F32" s="208">
        <v>1.0</v>
      </c>
      <c r="G32" s="279" t="s">
        <v>386</v>
      </c>
      <c r="H32" s="225" t="s">
        <v>389</v>
      </c>
      <c r="I32" s="17"/>
      <c r="J32" s="252" t="s">
        <v>50</v>
      </c>
      <c r="K32" s="252">
        <v>2.0</v>
      </c>
      <c r="L32" s="253" t="s">
        <v>151</v>
      </c>
      <c r="M32" s="208">
        <v>2.0</v>
      </c>
      <c r="N32" s="208">
        <v>1.0</v>
      </c>
      <c r="O32" s="208" t="s">
        <v>344</v>
      </c>
      <c r="P32" s="208">
        <v>11.0</v>
      </c>
      <c r="Q32" s="208">
        <v>0.0</v>
      </c>
      <c r="R32" s="208">
        <v>-3.0</v>
      </c>
      <c r="S32" s="17"/>
      <c r="T32" s="280">
        <v>2.0</v>
      </c>
      <c r="U32" s="281">
        <v>60.0</v>
      </c>
      <c r="V32" s="262"/>
    </row>
    <row r="33" ht="16.5" customHeight="1">
      <c r="A33" s="296" t="s">
        <v>252</v>
      </c>
      <c r="B33" s="64"/>
      <c r="C33" s="64"/>
      <c r="D33" s="65"/>
      <c r="E33" s="225" t="s">
        <v>390</v>
      </c>
      <c r="F33" s="208">
        <v>1.0</v>
      </c>
      <c r="G33" s="279" t="s">
        <v>386</v>
      </c>
      <c r="H33" s="225" t="s">
        <v>389</v>
      </c>
      <c r="I33" s="17"/>
      <c r="J33" s="252" t="s">
        <v>50</v>
      </c>
      <c r="K33" s="252">
        <v>2.0</v>
      </c>
      <c r="L33" s="253" t="s">
        <v>148</v>
      </c>
      <c r="M33" s="208">
        <v>1.0</v>
      </c>
      <c r="N33" s="208">
        <v>1.0</v>
      </c>
      <c r="O33" s="208" t="s">
        <v>344</v>
      </c>
      <c r="P33" s="208">
        <v>10.0</v>
      </c>
      <c r="Q33" s="208">
        <v>0.0</v>
      </c>
      <c r="R33" s="208">
        <v>-3.0</v>
      </c>
      <c r="S33" s="17"/>
      <c r="T33" s="280">
        <v>1.5</v>
      </c>
      <c r="U33" s="281">
        <v>35.0</v>
      </c>
      <c r="V33" s="262"/>
    </row>
    <row r="34" ht="16.5" customHeight="1">
      <c r="A34" s="296" t="s">
        <v>253</v>
      </c>
      <c r="B34" s="64"/>
      <c r="C34" s="64"/>
      <c r="D34" s="65"/>
      <c r="E34" s="225" t="s">
        <v>390</v>
      </c>
      <c r="F34" s="208">
        <v>1.0</v>
      </c>
      <c r="G34" s="279" t="s">
        <v>385</v>
      </c>
      <c r="H34" s="225" t="s">
        <v>386</v>
      </c>
      <c r="I34" s="17"/>
      <c r="J34" s="252" t="s">
        <v>50</v>
      </c>
      <c r="K34" s="252">
        <v>3.0</v>
      </c>
      <c r="L34" s="253" t="s">
        <v>148</v>
      </c>
      <c r="M34" s="208">
        <v>1.0</v>
      </c>
      <c r="N34" s="208">
        <v>1.0</v>
      </c>
      <c r="O34" s="208" t="s">
        <v>344</v>
      </c>
      <c r="P34" s="208">
        <v>12.0</v>
      </c>
      <c r="Q34" s="208">
        <v>0.0</v>
      </c>
      <c r="R34" s="208">
        <v>-4.0</v>
      </c>
      <c r="S34" s="17"/>
      <c r="T34" s="280">
        <v>2.5</v>
      </c>
      <c r="U34" s="281">
        <v>50.0</v>
      </c>
      <c r="V34" s="262"/>
    </row>
    <row r="35" ht="16.5" customHeight="1">
      <c r="A35" s="342" t="s">
        <v>392</v>
      </c>
      <c r="B35" s="6"/>
      <c r="C35" s="6"/>
      <c r="D35" s="6"/>
      <c r="E35" s="6"/>
      <c r="F35" s="6"/>
      <c r="G35" s="6"/>
      <c r="H35" s="6"/>
      <c r="I35" s="6"/>
      <c r="J35" s="6"/>
      <c r="K35" s="6"/>
      <c r="L35" s="6"/>
      <c r="M35" s="6"/>
      <c r="N35" s="6"/>
      <c r="O35" s="6"/>
      <c r="P35" s="6"/>
      <c r="Q35" s="6"/>
      <c r="R35" s="6"/>
      <c r="S35" s="6"/>
      <c r="T35" s="6"/>
      <c r="U35" s="6"/>
      <c r="V35" s="95"/>
    </row>
    <row r="36" ht="16.5" customHeight="1">
      <c r="A36" s="296" t="s">
        <v>393</v>
      </c>
      <c r="B36" s="64"/>
      <c r="C36" s="64"/>
      <c r="D36" s="65"/>
      <c r="E36" s="225" t="s">
        <v>392</v>
      </c>
      <c r="F36" s="208">
        <v>1.0</v>
      </c>
      <c r="G36" s="279" t="s">
        <v>385</v>
      </c>
      <c r="H36" s="225" t="s">
        <v>386</v>
      </c>
      <c r="I36" s="17"/>
      <c r="J36" s="252" t="s">
        <v>49</v>
      </c>
      <c r="K36" s="252">
        <v>-1.0</v>
      </c>
      <c r="L36" s="253" t="s">
        <v>151</v>
      </c>
      <c r="M36" s="208">
        <v>1.0</v>
      </c>
      <c r="N36" s="208">
        <v>1.0</v>
      </c>
      <c r="O36" s="208" t="s">
        <v>344</v>
      </c>
      <c r="P36" s="208">
        <v>5.0</v>
      </c>
      <c r="Q36" s="208">
        <v>0.0</v>
      </c>
      <c r="R36" s="208">
        <v>0.0</v>
      </c>
      <c r="S36" s="17"/>
      <c r="T36" s="280">
        <v>0.05</v>
      </c>
      <c r="U36" s="281">
        <v>3.0</v>
      </c>
      <c r="V36" s="262"/>
    </row>
    <row r="37" ht="16.5" customHeight="1">
      <c r="A37" s="342" t="s">
        <v>394</v>
      </c>
      <c r="B37" s="6"/>
      <c r="C37" s="6"/>
      <c r="D37" s="6"/>
      <c r="E37" s="6"/>
      <c r="F37" s="6"/>
      <c r="G37" s="6"/>
      <c r="H37" s="6"/>
      <c r="I37" s="6"/>
      <c r="J37" s="6"/>
      <c r="K37" s="6"/>
      <c r="L37" s="6"/>
      <c r="M37" s="6"/>
      <c r="N37" s="6"/>
      <c r="O37" s="6"/>
      <c r="P37" s="6"/>
      <c r="Q37" s="6"/>
      <c r="R37" s="6"/>
      <c r="S37" s="6"/>
      <c r="T37" s="6"/>
      <c r="U37" s="6"/>
      <c r="V37" s="95"/>
    </row>
    <row r="38" ht="16.5" customHeight="1">
      <c r="A38" s="296" t="s">
        <v>395</v>
      </c>
      <c r="B38" s="64"/>
      <c r="C38" s="64"/>
      <c r="D38" s="65"/>
      <c r="E38" s="225" t="s">
        <v>394</v>
      </c>
      <c r="F38" s="208">
        <v>1.0</v>
      </c>
      <c r="G38" s="279" t="s">
        <v>386</v>
      </c>
      <c r="H38" s="225" t="s">
        <v>389</v>
      </c>
      <c r="I38" s="17"/>
      <c r="J38" s="252" t="s">
        <v>49</v>
      </c>
      <c r="K38" s="252">
        <v>5.0</v>
      </c>
      <c r="L38" s="253" t="s">
        <v>226</v>
      </c>
      <c r="M38" s="208">
        <v>2.0</v>
      </c>
      <c r="N38" s="208">
        <v>1.0</v>
      </c>
      <c r="O38" s="208" t="s">
        <v>344</v>
      </c>
      <c r="P38" s="208">
        <v>11.0</v>
      </c>
      <c r="Q38" s="208">
        <v>0.0</v>
      </c>
      <c r="R38" s="208">
        <v>-6.0</v>
      </c>
      <c r="S38" s="17"/>
      <c r="T38" s="280">
        <v>3.0</v>
      </c>
      <c r="U38" s="281">
        <v>60.0</v>
      </c>
      <c r="V38" s="262" t="s">
        <v>217</v>
      </c>
    </row>
    <row r="39" ht="16.5" customHeight="1">
      <c r="A39" s="342" t="s">
        <v>396</v>
      </c>
      <c r="B39" s="6"/>
      <c r="C39" s="6"/>
      <c r="D39" s="6"/>
      <c r="E39" s="6"/>
      <c r="F39" s="6"/>
      <c r="G39" s="6"/>
      <c r="H39" s="6"/>
      <c r="I39" s="6"/>
      <c r="J39" s="6"/>
      <c r="K39" s="6"/>
      <c r="L39" s="6"/>
      <c r="M39" s="6"/>
      <c r="N39" s="6"/>
      <c r="O39" s="6"/>
      <c r="P39" s="6"/>
      <c r="Q39" s="6"/>
      <c r="R39" s="6"/>
      <c r="S39" s="6"/>
      <c r="T39" s="6"/>
      <c r="U39" s="6"/>
      <c r="V39" s="95"/>
    </row>
    <row r="40" ht="16.5" customHeight="1">
      <c r="A40" s="296" t="s">
        <v>316</v>
      </c>
      <c r="B40" s="64"/>
      <c r="C40" s="64"/>
      <c r="D40" s="65"/>
      <c r="E40" s="225" t="s">
        <v>396</v>
      </c>
      <c r="F40" s="208">
        <v>1.0</v>
      </c>
      <c r="G40" s="279" t="s">
        <v>386</v>
      </c>
      <c r="H40" s="225" t="s">
        <v>389</v>
      </c>
      <c r="I40" s="17"/>
      <c r="J40" s="252" t="s">
        <v>49</v>
      </c>
      <c r="K40" s="252">
        <v>3.0</v>
      </c>
      <c r="L40" s="253" t="s">
        <v>226</v>
      </c>
      <c r="M40" s="208">
        <v>2.0</v>
      </c>
      <c r="N40" s="208">
        <v>1.0</v>
      </c>
      <c r="O40" s="208" t="s">
        <v>344</v>
      </c>
      <c r="P40" s="208">
        <v>9.0</v>
      </c>
      <c r="Q40" s="208">
        <v>0.0</v>
      </c>
      <c r="R40" s="208">
        <v>-6.0</v>
      </c>
      <c r="S40" s="17"/>
      <c r="T40" s="280">
        <v>2.0</v>
      </c>
      <c r="U40" s="281">
        <v>40.0</v>
      </c>
      <c r="V40" s="262"/>
    </row>
    <row r="41" ht="16.5" customHeight="1">
      <c r="A41" s="342" t="s">
        <v>397</v>
      </c>
      <c r="B41" s="6"/>
      <c r="C41" s="6"/>
      <c r="D41" s="6"/>
      <c r="E41" s="6"/>
      <c r="F41" s="6"/>
      <c r="G41" s="6"/>
      <c r="H41" s="6"/>
      <c r="I41" s="6"/>
      <c r="J41" s="6"/>
      <c r="K41" s="6"/>
      <c r="L41" s="6"/>
      <c r="M41" s="6"/>
      <c r="N41" s="6"/>
      <c r="O41" s="6"/>
      <c r="P41" s="6"/>
      <c r="Q41" s="6"/>
      <c r="R41" s="6"/>
      <c r="S41" s="6"/>
      <c r="T41" s="6"/>
      <c r="U41" s="6"/>
      <c r="V41" s="95"/>
    </row>
    <row r="42" ht="16.5" customHeight="1">
      <c r="A42" s="296" t="s">
        <v>319</v>
      </c>
      <c r="B42" s="64"/>
      <c r="C42" s="64"/>
      <c r="D42" s="65"/>
      <c r="E42" s="225" t="s">
        <v>396</v>
      </c>
      <c r="F42" s="208">
        <v>1.0</v>
      </c>
      <c r="G42" s="279" t="s">
        <v>389</v>
      </c>
      <c r="H42" s="225" t="s">
        <v>391</v>
      </c>
      <c r="I42" s="17"/>
      <c r="J42" s="252" t="s">
        <v>49</v>
      </c>
      <c r="K42" s="252">
        <v>1.0</v>
      </c>
      <c r="L42" s="253" t="s">
        <v>226</v>
      </c>
      <c r="M42" s="208">
        <v>3.0</v>
      </c>
      <c r="N42" s="208">
        <v>1.0</v>
      </c>
      <c r="O42" s="208" t="s">
        <v>344</v>
      </c>
      <c r="P42" s="208">
        <v>6.0</v>
      </c>
      <c r="Q42" s="208">
        <v>0.0</v>
      </c>
      <c r="R42" s="208">
        <v>-4.0</v>
      </c>
      <c r="S42" s="17"/>
      <c r="T42" s="280">
        <v>1.0</v>
      </c>
      <c r="U42" s="281">
        <v>30.0</v>
      </c>
      <c r="V42" s="262"/>
    </row>
    <row r="43" ht="16.5" customHeight="1">
      <c r="A43" s="296" t="s">
        <v>398</v>
      </c>
      <c r="B43" s="64"/>
      <c r="C43" s="64"/>
      <c r="D43" s="65"/>
      <c r="E43" s="225" t="s">
        <v>397</v>
      </c>
      <c r="F43" s="208">
        <v>1.0</v>
      </c>
      <c r="G43" s="279" t="s">
        <v>360</v>
      </c>
      <c r="H43" s="225" t="s">
        <v>364</v>
      </c>
      <c r="I43" s="17"/>
      <c r="J43" s="252" t="s">
        <v>49</v>
      </c>
      <c r="K43" s="252">
        <v>0.0</v>
      </c>
      <c r="L43" s="253" t="s">
        <v>226</v>
      </c>
      <c r="M43" s="208">
        <v>1.0</v>
      </c>
      <c r="N43" s="208">
        <v>1.0</v>
      </c>
      <c r="O43" s="208" t="s">
        <v>354</v>
      </c>
      <c r="P43" s="208" t="s">
        <v>270</v>
      </c>
      <c r="Q43" s="208">
        <v>0.0</v>
      </c>
      <c r="R43" s="208">
        <v>-6.0</v>
      </c>
      <c r="S43" s="17"/>
      <c r="T43" s="280">
        <v>1.0</v>
      </c>
      <c r="U43" s="281">
        <v>50.0</v>
      </c>
      <c r="V43" s="262" t="s">
        <v>326</v>
      </c>
    </row>
    <row r="44" ht="16.5" customHeight="1">
      <c r="A44" s="296" t="s">
        <v>399</v>
      </c>
      <c r="B44" s="64"/>
      <c r="C44" s="64"/>
      <c r="D44" s="65"/>
      <c r="E44" s="225" t="s">
        <v>397</v>
      </c>
      <c r="F44" s="208">
        <v>1.0</v>
      </c>
      <c r="G44" s="279" t="s">
        <v>364</v>
      </c>
      <c r="H44" s="225" t="s">
        <v>367</v>
      </c>
      <c r="I44" s="17"/>
      <c r="J44" s="252" t="s">
        <v>49</v>
      </c>
      <c r="K44" s="252">
        <v>1.0</v>
      </c>
      <c r="L44" s="253" t="s">
        <v>226</v>
      </c>
      <c r="M44" s="208">
        <v>2.0</v>
      </c>
      <c r="N44" s="208">
        <v>1.0</v>
      </c>
      <c r="O44" s="208" t="s">
        <v>354</v>
      </c>
      <c r="P44" s="208" t="s">
        <v>291</v>
      </c>
      <c r="Q44" s="208">
        <v>0.0</v>
      </c>
      <c r="R44" s="208">
        <v>-7.0</v>
      </c>
      <c r="S44" s="17"/>
      <c r="T44" s="280">
        <v>1.0</v>
      </c>
      <c r="U44" s="281">
        <v>100.0</v>
      </c>
      <c r="V44" s="262" t="s">
        <v>326</v>
      </c>
    </row>
    <row r="45" ht="16.5" customHeight="1">
      <c r="A45" s="296" t="s">
        <v>400</v>
      </c>
      <c r="B45" s="64"/>
      <c r="C45" s="64"/>
      <c r="D45" s="65"/>
      <c r="E45" s="225" t="s">
        <v>397</v>
      </c>
      <c r="F45" s="208">
        <v>1.0</v>
      </c>
      <c r="G45" s="279" t="s">
        <v>364</v>
      </c>
      <c r="H45" s="225" t="s">
        <v>367</v>
      </c>
      <c r="I45" s="17"/>
      <c r="J45" s="252" t="s">
        <v>49</v>
      </c>
      <c r="K45" s="252">
        <v>2.0</v>
      </c>
      <c r="L45" s="253" t="s">
        <v>226</v>
      </c>
      <c r="M45" s="208">
        <v>3.0</v>
      </c>
      <c r="N45" s="208">
        <v>1.0</v>
      </c>
      <c r="O45" s="208" t="s">
        <v>354</v>
      </c>
      <c r="P45" s="208" t="s">
        <v>313</v>
      </c>
      <c r="Q45" s="208">
        <v>0.0</v>
      </c>
      <c r="R45" s="208">
        <v>-8.0</v>
      </c>
      <c r="S45" s="17"/>
      <c r="T45" s="280">
        <v>1.5</v>
      </c>
      <c r="U45" s="281">
        <v>200.0</v>
      </c>
      <c r="V45" s="262" t="s">
        <v>326</v>
      </c>
    </row>
    <row r="46" ht="17.25" customHeight="1">
      <c r="A46" s="302" t="s">
        <v>401</v>
      </c>
      <c r="B46" s="141"/>
      <c r="C46" s="141"/>
      <c r="D46" s="33"/>
      <c r="E46" s="36" t="s">
        <v>397</v>
      </c>
      <c r="F46" s="79">
        <v>1.0</v>
      </c>
      <c r="G46" s="287" t="s">
        <v>367</v>
      </c>
      <c r="H46" s="36" t="s">
        <v>368</v>
      </c>
      <c r="I46" s="79"/>
      <c r="J46" s="265" t="s">
        <v>49</v>
      </c>
      <c r="K46" s="265">
        <v>3.0</v>
      </c>
      <c r="L46" s="266" t="s">
        <v>226</v>
      </c>
      <c r="M46" s="79">
        <v>3.0</v>
      </c>
      <c r="N46" s="79">
        <v>1.0</v>
      </c>
      <c r="O46" s="79" t="s">
        <v>354</v>
      </c>
      <c r="P46" s="79" t="s">
        <v>291</v>
      </c>
      <c r="Q46" s="79">
        <v>0.0</v>
      </c>
      <c r="R46" s="79">
        <v>-7.0</v>
      </c>
      <c r="S46" s="79"/>
      <c r="T46" s="353">
        <v>2.0</v>
      </c>
      <c r="U46" s="354">
        <v>900.0</v>
      </c>
      <c r="V46" s="275" t="s">
        <v>326</v>
      </c>
    </row>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sheetData>
  <mergeCells count="46">
    <mergeCell ref="A46:D46"/>
    <mergeCell ref="A45:D45"/>
    <mergeCell ref="A34:D34"/>
    <mergeCell ref="A36:D36"/>
    <mergeCell ref="A32:D32"/>
    <mergeCell ref="A33:D33"/>
    <mergeCell ref="A42:D42"/>
    <mergeCell ref="A43:D43"/>
    <mergeCell ref="A44:D44"/>
    <mergeCell ref="A13:D13"/>
    <mergeCell ref="A14:D14"/>
    <mergeCell ref="A7:D7"/>
    <mergeCell ref="A9:D9"/>
    <mergeCell ref="A2:V2"/>
    <mergeCell ref="A5:V5"/>
    <mergeCell ref="A8:V8"/>
    <mergeCell ref="A10:V10"/>
    <mergeCell ref="A12:V12"/>
    <mergeCell ref="A16:D16"/>
    <mergeCell ref="A17:D17"/>
    <mergeCell ref="A15:V15"/>
    <mergeCell ref="A18:D18"/>
    <mergeCell ref="A19:D19"/>
    <mergeCell ref="A21:V21"/>
    <mergeCell ref="A25:V25"/>
    <mergeCell ref="A30:V30"/>
    <mergeCell ref="A24:D24"/>
    <mergeCell ref="A28:D28"/>
    <mergeCell ref="A29:D29"/>
    <mergeCell ref="A26:D26"/>
    <mergeCell ref="A27:D27"/>
    <mergeCell ref="A31:D31"/>
    <mergeCell ref="A4:D4"/>
    <mergeCell ref="A6:D6"/>
    <mergeCell ref="A3:D3"/>
    <mergeCell ref="A1:D1"/>
    <mergeCell ref="A23:D23"/>
    <mergeCell ref="A20:D20"/>
    <mergeCell ref="A11:D11"/>
    <mergeCell ref="A22:D22"/>
    <mergeCell ref="A38:D38"/>
    <mergeCell ref="A40:D40"/>
    <mergeCell ref="A41:V41"/>
    <mergeCell ref="A35:V35"/>
    <mergeCell ref="A37:V37"/>
    <mergeCell ref="A39:V3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3" width="8.71"/>
  </cols>
  <sheetData>
    <row r="1" ht="16.5" customHeight="1">
      <c r="A1" s="202" t="s">
        <v>153</v>
      </c>
      <c r="B1" s="15"/>
      <c r="C1" s="50"/>
      <c r="D1" s="204" t="s">
        <v>154</v>
      </c>
      <c r="E1" s="204" t="s">
        <v>142</v>
      </c>
      <c r="F1" s="204" t="s">
        <v>143</v>
      </c>
      <c r="G1" s="204" t="s">
        <v>155</v>
      </c>
      <c r="H1" s="204" t="s">
        <v>30</v>
      </c>
      <c r="I1" s="204"/>
      <c r="J1" s="204" t="s">
        <v>146</v>
      </c>
      <c r="K1" s="248" t="s">
        <v>144</v>
      </c>
    </row>
    <row r="2" ht="16.5" customHeight="1">
      <c r="A2" s="355" t="s">
        <v>347</v>
      </c>
      <c r="B2" s="58"/>
      <c r="C2" s="58"/>
      <c r="D2" s="58"/>
      <c r="E2" s="58"/>
      <c r="F2" s="58"/>
      <c r="G2" s="58"/>
      <c r="H2" s="58"/>
      <c r="I2" s="58"/>
      <c r="J2" s="58"/>
      <c r="K2" s="60"/>
    </row>
    <row r="3" ht="16.5" customHeight="1">
      <c r="A3" s="57" t="s">
        <v>350</v>
      </c>
      <c r="B3" s="58"/>
      <c r="C3" s="24"/>
      <c r="D3" s="208">
        <v>1.0</v>
      </c>
      <c r="E3" s="254">
        <v>20.0</v>
      </c>
      <c r="F3" s="208">
        <v>1.0</v>
      </c>
      <c r="G3" s="208">
        <v>1.0</v>
      </c>
      <c r="H3" s="208">
        <v>3.0</v>
      </c>
      <c r="I3" s="208"/>
      <c r="J3" s="208">
        <v>0.0</v>
      </c>
      <c r="K3" s="262" t="s">
        <v>227</v>
      </c>
    </row>
    <row r="4" ht="16.5" customHeight="1">
      <c r="A4" s="63" t="s">
        <v>348</v>
      </c>
      <c r="B4" s="64"/>
      <c r="C4" s="65"/>
      <c r="D4" s="208">
        <v>2.0</v>
      </c>
      <c r="E4" s="254">
        <v>50.0</v>
      </c>
      <c r="F4" s="208">
        <v>2.5</v>
      </c>
      <c r="G4" s="208">
        <v>1.0</v>
      </c>
      <c r="H4" s="208">
        <v>5.0</v>
      </c>
      <c r="I4" s="208"/>
      <c r="J4" s="208">
        <v>0.0</v>
      </c>
      <c r="K4" s="262" t="s">
        <v>227</v>
      </c>
    </row>
    <row r="5" ht="16.5" customHeight="1">
      <c r="A5" s="356" t="s">
        <v>153</v>
      </c>
      <c r="B5" s="64"/>
      <c r="C5" s="64"/>
      <c r="D5" s="64"/>
      <c r="E5" s="64"/>
      <c r="F5" s="64"/>
      <c r="G5" s="64"/>
      <c r="H5" s="64"/>
      <c r="I5" s="64"/>
      <c r="J5" s="64"/>
      <c r="K5" s="67"/>
    </row>
    <row r="6" ht="16.5" customHeight="1">
      <c r="A6" s="57" t="s">
        <v>402</v>
      </c>
      <c r="B6" s="58"/>
      <c r="C6" s="24"/>
      <c r="D6" s="208">
        <v>1.0</v>
      </c>
      <c r="E6" s="254">
        <v>25.0</v>
      </c>
      <c r="F6" s="208">
        <v>1.0</v>
      </c>
      <c r="G6" s="208">
        <v>5.0</v>
      </c>
      <c r="H6" s="208">
        <v>20.0</v>
      </c>
      <c r="I6" s="208"/>
      <c r="J6" s="208">
        <v>4.0</v>
      </c>
      <c r="K6" s="262" t="s">
        <v>403</v>
      </c>
    </row>
    <row r="7" ht="16.5" customHeight="1">
      <c r="A7" s="57" t="s">
        <v>404</v>
      </c>
      <c r="B7" s="58"/>
      <c r="C7" s="24"/>
      <c r="D7" s="208">
        <v>1.0</v>
      </c>
      <c r="E7" s="254">
        <v>40.0</v>
      </c>
      <c r="F7" s="208">
        <v>4.0</v>
      </c>
      <c r="G7" s="208">
        <v>6.0</v>
      </c>
      <c r="H7" s="208">
        <v>30.0</v>
      </c>
      <c r="I7" s="208"/>
      <c r="J7" s="208">
        <v>4.0</v>
      </c>
      <c r="K7" s="262" t="s">
        <v>403</v>
      </c>
    </row>
    <row r="8" ht="16.5" customHeight="1">
      <c r="A8" s="63" t="s">
        <v>405</v>
      </c>
      <c r="B8" s="64"/>
      <c r="C8" s="65"/>
      <c r="D8" s="208">
        <v>2.0</v>
      </c>
      <c r="E8" s="254">
        <v>60.0</v>
      </c>
      <c r="F8" s="208">
        <v>7.5</v>
      </c>
      <c r="G8" s="208">
        <v>7.0</v>
      </c>
      <c r="H8" s="208">
        <v>40.0</v>
      </c>
      <c r="I8" s="208"/>
      <c r="J8" s="208">
        <v>4.0</v>
      </c>
      <c r="K8" s="262" t="s">
        <v>403</v>
      </c>
    </row>
    <row r="9" ht="17.25" customHeight="1">
      <c r="A9" s="140" t="s">
        <v>406</v>
      </c>
      <c r="B9" s="141"/>
      <c r="C9" s="33"/>
      <c r="D9" s="79">
        <v>3.0</v>
      </c>
      <c r="E9" s="274">
        <v>90.0</v>
      </c>
      <c r="F9" s="79">
        <v>12.5</v>
      </c>
      <c r="G9" s="79">
        <v>9.0</v>
      </c>
      <c r="H9" s="79">
        <v>60.0</v>
      </c>
      <c r="I9" s="79"/>
      <c r="J9" s="79">
        <v>4.0</v>
      </c>
      <c r="K9" s="275" t="s">
        <v>407</v>
      </c>
    </row>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sheetData>
  <mergeCells count="9">
    <mergeCell ref="A6:C6"/>
    <mergeCell ref="A5:K5"/>
    <mergeCell ref="A7:C7"/>
    <mergeCell ref="A8:C8"/>
    <mergeCell ref="A9:C9"/>
    <mergeCell ref="A1:C1"/>
    <mergeCell ref="A3:C3"/>
    <mergeCell ref="A4:C4"/>
    <mergeCell ref="A2: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3" width="8.71"/>
  </cols>
  <sheetData>
    <row r="1" ht="16.5" customHeight="1">
      <c r="A1" s="14" t="s">
        <v>178</v>
      </c>
      <c r="B1" s="15"/>
      <c r="C1" s="15"/>
      <c r="D1" s="15"/>
      <c r="E1" s="50"/>
      <c r="F1" s="290" t="s">
        <v>155</v>
      </c>
      <c r="G1" s="50"/>
      <c r="H1" s="290" t="s">
        <v>146</v>
      </c>
      <c r="I1" s="50"/>
      <c r="J1" s="204" t="s">
        <v>142</v>
      </c>
      <c r="K1" s="290" t="s">
        <v>143</v>
      </c>
      <c r="L1" s="50"/>
      <c r="M1" s="248" t="s">
        <v>144</v>
      </c>
    </row>
    <row r="2" ht="16.5" customHeight="1">
      <c r="A2" s="307" t="s">
        <v>80</v>
      </c>
      <c r="B2" s="159" t="s">
        <v>408</v>
      </c>
      <c r="C2" s="6"/>
      <c r="D2" s="6"/>
      <c r="E2" s="2"/>
      <c r="F2" s="59" t="s">
        <v>317</v>
      </c>
      <c r="G2" s="24"/>
      <c r="H2" s="308">
        <v>4.0</v>
      </c>
      <c r="I2" s="24"/>
      <c r="J2" s="208">
        <v>32.0</v>
      </c>
      <c r="K2" s="308">
        <v>0.0</v>
      </c>
      <c r="L2" s="24"/>
      <c r="M2" s="262"/>
    </row>
    <row r="3" ht="16.5" customHeight="1">
      <c r="A3" s="357" t="s">
        <v>80</v>
      </c>
      <c r="B3" s="358" t="s">
        <v>409</v>
      </c>
      <c r="C3" s="6"/>
      <c r="D3" s="6"/>
      <c r="E3" s="2"/>
      <c r="F3" s="359">
        <v>2.0</v>
      </c>
      <c r="G3" s="65"/>
      <c r="H3" s="360">
        <v>4.0</v>
      </c>
      <c r="I3" s="65"/>
      <c r="J3" s="209">
        <v>20.0</v>
      </c>
      <c r="K3" s="360">
        <v>0.2</v>
      </c>
      <c r="L3" s="65"/>
      <c r="M3" s="361"/>
    </row>
    <row r="4" ht="16.5" customHeight="1">
      <c r="A4" s="357" t="s">
        <v>81</v>
      </c>
      <c r="B4" s="358" t="s">
        <v>409</v>
      </c>
      <c r="C4" s="6"/>
      <c r="D4" s="6"/>
      <c r="E4" s="2"/>
      <c r="F4" s="359">
        <v>2.0</v>
      </c>
      <c r="G4" s="65"/>
      <c r="H4" s="360">
        <v>4.0</v>
      </c>
      <c r="I4" s="65"/>
      <c r="J4" s="209">
        <v>20.0</v>
      </c>
      <c r="K4" s="360">
        <v>0.2</v>
      </c>
      <c r="L4" s="65"/>
      <c r="M4" s="361"/>
    </row>
    <row r="5" ht="16.5" customHeight="1">
      <c r="A5" s="307" t="s">
        <v>80</v>
      </c>
      <c r="B5" s="159" t="s">
        <v>410</v>
      </c>
      <c r="C5" s="6"/>
      <c r="D5" s="6"/>
      <c r="E5" s="2"/>
      <c r="F5" s="66" t="s">
        <v>317</v>
      </c>
      <c r="G5" s="65"/>
      <c r="H5" s="184"/>
      <c r="I5" s="65"/>
      <c r="J5" s="208">
        <v>5.0</v>
      </c>
      <c r="K5" s="184">
        <v>0.0</v>
      </c>
      <c r="L5" s="65"/>
      <c r="M5" s="262"/>
    </row>
    <row r="6" ht="16.5" customHeight="1">
      <c r="A6" s="362" t="s">
        <v>80</v>
      </c>
      <c r="B6" s="363" t="s">
        <v>411</v>
      </c>
      <c r="C6" s="6"/>
      <c r="D6" s="6"/>
      <c r="E6" s="2"/>
      <c r="F6" s="364">
        <v>3.0</v>
      </c>
      <c r="G6" s="65"/>
      <c r="H6" s="365">
        <v>4.0</v>
      </c>
      <c r="I6" s="65"/>
      <c r="J6" s="366">
        <v>60.0</v>
      </c>
      <c r="K6" s="365">
        <v>2.5</v>
      </c>
      <c r="L6" s="65"/>
      <c r="M6" s="367"/>
    </row>
    <row r="7" ht="16.5" customHeight="1">
      <c r="A7" s="357" t="s">
        <v>80</v>
      </c>
      <c r="B7" s="358" t="s">
        <v>412</v>
      </c>
      <c r="C7" s="6"/>
      <c r="D7" s="6"/>
      <c r="E7" s="2"/>
      <c r="F7" s="359">
        <v>3.0</v>
      </c>
      <c r="G7" s="65"/>
      <c r="H7" s="360">
        <v>4.0</v>
      </c>
      <c r="I7" s="65"/>
      <c r="J7" s="209">
        <v>160.0</v>
      </c>
      <c r="K7" s="360">
        <v>3.7</v>
      </c>
      <c r="L7" s="65"/>
      <c r="M7" s="361"/>
    </row>
    <row r="8" ht="16.5" customHeight="1">
      <c r="A8" s="357" t="s">
        <v>81</v>
      </c>
      <c r="B8" s="358" t="s">
        <v>412</v>
      </c>
      <c r="C8" s="6"/>
      <c r="D8" s="6"/>
      <c r="E8" s="2"/>
      <c r="F8" s="359">
        <v>3.0</v>
      </c>
      <c r="G8" s="65"/>
      <c r="H8" s="360">
        <v>4.0</v>
      </c>
      <c r="I8" s="65"/>
      <c r="J8" s="209">
        <v>160.0</v>
      </c>
      <c r="K8" s="360">
        <v>3.7</v>
      </c>
      <c r="L8" s="65"/>
      <c r="M8" s="361"/>
    </row>
    <row r="9" ht="16.5" customHeight="1">
      <c r="A9" s="307" t="s">
        <v>80</v>
      </c>
      <c r="B9" s="159" t="s">
        <v>413</v>
      </c>
      <c r="C9" s="6"/>
      <c r="D9" s="6"/>
      <c r="E9" s="2"/>
      <c r="F9" s="66">
        <v>4.0</v>
      </c>
      <c r="G9" s="65"/>
      <c r="H9" s="184">
        <v>3.0</v>
      </c>
      <c r="I9" s="65"/>
      <c r="J9" s="208">
        <v>150.0</v>
      </c>
      <c r="K9" s="184">
        <v>3.0</v>
      </c>
      <c r="L9" s="65"/>
      <c r="M9" s="262"/>
    </row>
    <row r="10" ht="16.5" customHeight="1">
      <c r="A10" s="307" t="s">
        <v>81</v>
      </c>
      <c r="B10" s="159" t="s">
        <v>413</v>
      </c>
      <c r="C10" s="6"/>
      <c r="D10" s="6"/>
      <c r="E10" s="2"/>
      <c r="F10" s="66">
        <v>4.0</v>
      </c>
      <c r="G10" s="65"/>
      <c r="H10" s="184">
        <v>3.0</v>
      </c>
      <c r="I10" s="65"/>
      <c r="J10" s="208">
        <v>150.0</v>
      </c>
      <c r="K10" s="184">
        <v>3.0</v>
      </c>
      <c r="L10" s="65"/>
      <c r="M10" s="262"/>
    </row>
    <row r="11" ht="16.5" customHeight="1">
      <c r="A11" s="357" t="s">
        <v>80</v>
      </c>
      <c r="B11" s="358" t="s">
        <v>414</v>
      </c>
      <c r="C11" s="6"/>
      <c r="D11" s="6"/>
      <c r="E11" s="2"/>
      <c r="F11" s="359" t="s">
        <v>415</v>
      </c>
      <c r="G11" s="65"/>
      <c r="H11" s="360">
        <v>3.0</v>
      </c>
      <c r="I11" s="65"/>
      <c r="J11" s="209">
        <v>55.0</v>
      </c>
      <c r="K11" s="360">
        <v>2.0</v>
      </c>
      <c r="L11" s="65"/>
      <c r="M11" s="361" t="s">
        <v>326</v>
      </c>
    </row>
    <row r="12" ht="16.5" customHeight="1">
      <c r="A12" s="357" t="s">
        <v>88</v>
      </c>
      <c r="B12" s="358" t="s">
        <v>414</v>
      </c>
      <c r="C12" s="6"/>
      <c r="D12" s="6"/>
      <c r="E12" s="2"/>
      <c r="F12" s="359" t="s">
        <v>415</v>
      </c>
      <c r="G12" s="65"/>
      <c r="H12" s="360">
        <v>3.0</v>
      </c>
      <c r="I12" s="65"/>
      <c r="J12" s="209">
        <v>55.0</v>
      </c>
      <c r="K12" s="360">
        <v>2.0</v>
      </c>
      <c r="L12" s="65"/>
      <c r="M12" s="361" t="s">
        <v>326</v>
      </c>
    </row>
    <row r="13" ht="16.5" customHeight="1">
      <c r="A13" s="307" t="s">
        <v>80</v>
      </c>
      <c r="B13" s="159" t="s">
        <v>416</v>
      </c>
      <c r="C13" s="6"/>
      <c r="D13" s="6"/>
      <c r="E13" s="2"/>
      <c r="F13" s="66">
        <v>6.0</v>
      </c>
      <c r="G13" s="65"/>
      <c r="H13" s="184">
        <v>3.0</v>
      </c>
      <c r="I13" s="65"/>
      <c r="J13" s="208">
        <v>240.0</v>
      </c>
      <c r="K13" s="184">
        <v>5.0</v>
      </c>
      <c r="L13" s="65"/>
      <c r="M13" s="262" t="s">
        <v>349</v>
      </c>
    </row>
    <row r="14" ht="16.5" customHeight="1">
      <c r="A14" s="307" t="s">
        <v>81</v>
      </c>
      <c r="B14" s="159" t="s">
        <v>416</v>
      </c>
      <c r="C14" s="6"/>
      <c r="D14" s="6"/>
      <c r="E14" s="2"/>
      <c r="F14" s="66">
        <v>6.0</v>
      </c>
      <c r="G14" s="65"/>
      <c r="H14" s="184">
        <v>3.0</v>
      </c>
      <c r="I14" s="65"/>
      <c r="J14" s="208">
        <v>240.0</v>
      </c>
      <c r="K14" s="184">
        <v>5.0</v>
      </c>
      <c r="L14" s="65"/>
      <c r="M14" s="262" t="s">
        <v>349</v>
      </c>
    </row>
    <row r="15" ht="16.5" customHeight="1">
      <c r="A15" s="357" t="s">
        <v>80</v>
      </c>
      <c r="B15" s="358" t="s">
        <v>417</v>
      </c>
      <c r="C15" s="6"/>
      <c r="D15" s="6"/>
      <c r="E15" s="2"/>
      <c r="F15" s="359">
        <v>7.0</v>
      </c>
      <c r="G15" s="65"/>
      <c r="H15" s="360">
        <v>3.0</v>
      </c>
      <c r="I15" s="65"/>
      <c r="J15" s="209">
        <v>340.0</v>
      </c>
      <c r="K15" s="360">
        <v>5.0</v>
      </c>
      <c r="L15" s="65"/>
      <c r="M15" s="361" t="s">
        <v>349</v>
      </c>
    </row>
    <row r="16" ht="16.5" customHeight="1">
      <c r="A16" s="357" t="s">
        <v>81</v>
      </c>
      <c r="B16" s="358" t="s">
        <v>417</v>
      </c>
      <c r="C16" s="6"/>
      <c r="D16" s="6"/>
      <c r="E16" s="2"/>
      <c r="F16" s="359">
        <v>7.0</v>
      </c>
      <c r="G16" s="65"/>
      <c r="H16" s="360">
        <v>3.0</v>
      </c>
      <c r="I16" s="65"/>
      <c r="J16" s="209">
        <v>340.0</v>
      </c>
      <c r="K16" s="360">
        <v>5.0</v>
      </c>
      <c r="L16" s="65"/>
      <c r="M16" s="361" t="s">
        <v>349</v>
      </c>
    </row>
    <row r="17" ht="16.5" customHeight="1">
      <c r="A17" s="357" t="s">
        <v>88</v>
      </c>
      <c r="B17" s="358" t="s">
        <v>417</v>
      </c>
      <c r="C17" s="6"/>
      <c r="D17" s="6"/>
      <c r="E17" s="2"/>
      <c r="F17" s="359">
        <v>7.0</v>
      </c>
      <c r="G17" s="65"/>
      <c r="H17" s="360">
        <v>3.0</v>
      </c>
      <c r="I17" s="65"/>
      <c r="J17" s="209">
        <v>340.0</v>
      </c>
      <c r="K17" s="360">
        <v>5.0</v>
      </c>
      <c r="L17" s="65"/>
      <c r="M17" s="361" t="s">
        <v>349</v>
      </c>
    </row>
    <row r="18" ht="16.5" customHeight="1">
      <c r="A18" s="307" t="s">
        <v>81</v>
      </c>
      <c r="B18" s="159" t="s">
        <v>418</v>
      </c>
      <c r="C18" s="6"/>
      <c r="D18" s="6"/>
      <c r="E18" s="2"/>
      <c r="F18" s="66">
        <v>4.0</v>
      </c>
      <c r="G18" s="65"/>
      <c r="H18" s="184">
        <v>3.0</v>
      </c>
      <c r="I18" s="65"/>
      <c r="J18" s="208">
        <v>100.0</v>
      </c>
      <c r="K18" s="184">
        <v>1.0</v>
      </c>
      <c r="L18" s="65"/>
      <c r="M18" s="262"/>
    </row>
    <row r="19" ht="16.5" customHeight="1">
      <c r="A19" s="357" t="s">
        <v>80</v>
      </c>
      <c r="B19" s="358" t="s">
        <v>419</v>
      </c>
      <c r="C19" s="6"/>
      <c r="D19" s="6"/>
      <c r="E19" s="2"/>
      <c r="F19" s="359">
        <v>4.0</v>
      </c>
      <c r="G19" s="65"/>
      <c r="H19" s="360">
        <v>4.0</v>
      </c>
      <c r="I19" s="65"/>
      <c r="J19" s="209">
        <v>100.0</v>
      </c>
      <c r="K19" s="360">
        <v>2.5</v>
      </c>
      <c r="L19" s="65"/>
      <c r="M19" s="361"/>
    </row>
    <row r="20" ht="16.5" customHeight="1">
      <c r="A20" s="307" t="s">
        <v>86</v>
      </c>
      <c r="B20" s="159" t="s">
        <v>420</v>
      </c>
      <c r="C20" s="6"/>
      <c r="D20" s="6"/>
      <c r="E20" s="2"/>
      <c r="F20" s="66" t="s">
        <v>317</v>
      </c>
      <c r="G20" s="65"/>
      <c r="H20" s="184"/>
      <c r="I20" s="65"/>
      <c r="J20" s="208">
        <v>25.0</v>
      </c>
      <c r="K20" s="184">
        <v>1.0</v>
      </c>
      <c r="L20" s="65"/>
      <c r="M20" s="262" t="s">
        <v>227</v>
      </c>
    </row>
    <row r="21" ht="16.5" customHeight="1">
      <c r="A21" s="357" t="s">
        <v>87</v>
      </c>
      <c r="B21" s="358" t="s">
        <v>421</v>
      </c>
      <c r="C21" s="6"/>
      <c r="D21" s="6"/>
      <c r="E21" s="2"/>
      <c r="F21" s="359" t="s">
        <v>317</v>
      </c>
      <c r="G21" s="65"/>
      <c r="H21" s="360"/>
      <c r="I21" s="65"/>
      <c r="J21" s="209">
        <v>10.0</v>
      </c>
      <c r="K21" s="360">
        <v>0.0</v>
      </c>
      <c r="L21" s="65"/>
      <c r="M21" s="361" t="s">
        <v>227</v>
      </c>
    </row>
    <row r="22" ht="16.5" customHeight="1">
      <c r="A22" s="307" t="s">
        <v>86</v>
      </c>
      <c r="B22" s="159" t="s">
        <v>422</v>
      </c>
      <c r="C22" s="6"/>
      <c r="D22" s="6"/>
      <c r="E22" s="2"/>
      <c r="F22" s="66">
        <v>2.0</v>
      </c>
      <c r="G22" s="65"/>
      <c r="H22" s="184">
        <v>4.0</v>
      </c>
      <c r="I22" s="65"/>
      <c r="J22" s="208">
        <v>100.0</v>
      </c>
      <c r="K22" s="184">
        <v>5.0</v>
      </c>
      <c r="L22" s="65"/>
      <c r="M22" s="262"/>
    </row>
    <row r="23" ht="16.5" customHeight="1">
      <c r="A23" s="307" t="s">
        <v>87</v>
      </c>
      <c r="B23" s="159" t="s">
        <v>422</v>
      </c>
      <c r="C23" s="6"/>
      <c r="D23" s="6"/>
      <c r="E23" s="2"/>
      <c r="F23" s="66">
        <v>2.0</v>
      </c>
      <c r="G23" s="65"/>
      <c r="H23" s="184">
        <v>4.0</v>
      </c>
      <c r="I23" s="65"/>
      <c r="J23" s="208">
        <v>100.0</v>
      </c>
      <c r="K23" s="184">
        <v>5.0</v>
      </c>
      <c r="L23" s="65"/>
      <c r="M23" s="262"/>
    </row>
    <row r="24" ht="16.5" customHeight="1">
      <c r="A24" s="357" t="s">
        <v>102</v>
      </c>
      <c r="B24" s="358" t="s">
        <v>423</v>
      </c>
      <c r="C24" s="6"/>
      <c r="D24" s="6"/>
      <c r="E24" s="2"/>
      <c r="F24" s="359" t="s">
        <v>317</v>
      </c>
      <c r="G24" s="65"/>
      <c r="H24" s="360"/>
      <c r="I24" s="65"/>
      <c r="J24" s="209">
        <v>50.0</v>
      </c>
      <c r="K24" s="360">
        <v>2.0</v>
      </c>
      <c r="L24" s="65"/>
      <c r="M24" s="361" t="s">
        <v>227</v>
      </c>
    </row>
    <row r="25" ht="16.5" customHeight="1">
      <c r="A25" s="357" t="s">
        <v>86</v>
      </c>
      <c r="B25" s="358" t="s">
        <v>423</v>
      </c>
      <c r="C25" s="6"/>
      <c r="D25" s="6"/>
      <c r="E25" s="2"/>
      <c r="F25" s="359" t="s">
        <v>317</v>
      </c>
      <c r="G25" s="65"/>
      <c r="H25" s="360"/>
      <c r="I25" s="65"/>
      <c r="J25" s="209">
        <v>50.0</v>
      </c>
      <c r="K25" s="360">
        <v>2.0</v>
      </c>
      <c r="L25" s="65"/>
      <c r="M25" s="361" t="s">
        <v>227</v>
      </c>
    </row>
    <row r="26" ht="16.5" customHeight="1">
      <c r="A26" s="307" t="s">
        <v>86</v>
      </c>
      <c r="B26" s="159" t="s">
        <v>424</v>
      </c>
      <c r="C26" s="6"/>
      <c r="D26" s="6"/>
      <c r="E26" s="2"/>
      <c r="F26" s="66" t="s">
        <v>317</v>
      </c>
      <c r="G26" s="65"/>
      <c r="H26" s="184"/>
      <c r="I26" s="65"/>
      <c r="J26" s="208">
        <v>30.0</v>
      </c>
      <c r="K26" s="184">
        <v>3.0</v>
      </c>
      <c r="L26" s="65"/>
      <c r="M26" s="262" t="s">
        <v>227</v>
      </c>
    </row>
    <row r="27" ht="16.5" customHeight="1">
      <c r="A27" s="307" t="s">
        <v>87</v>
      </c>
      <c r="B27" s="159" t="s">
        <v>424</v>
      </c>
      <c r="C27" s="6"/>
      <c r="D27" s="6"/>
      <c r="E27" s="2"/>
      <c r="F27" s="66" t="s">
        <v>317</v>
      </c>
      <c r="G27" s="65"/>
      <c r="H27" s="184"/>
      <c r="I27" s="65"/>
      <c r="J27" s="208">
        <v>30.0</v>
      </c>
      <c r="K27" s="184">
        <v>3.0</v>
      </c>
      <c r="L27" s="65"/>
      <c r="M27" s="262" t="s">
        <v>227</v>
      </c>
    </row>
    <row r="28" ht="16.5" customHeight="1">
      <c r="A28" s="357" t="s">
        <v>86</v>
      </c>
      <c r="B28" s="358" t="s">
        <v>425</v>
      </c>
      <c r="C28" s="6"/>
      <c r="D28" s="6"/>
      <c r="E28" s="2"/>
      <c r="F28" s="359">
        <v>5.0</v>
      </c>
      <c r="G28" s="65"/>
      <c r="H28" s="360">
        <v>3.0</v>
      </c>
      <c r="I28" s="65"/>
      <c r="J28" s="209">
        <v>1300.0</v>
      </c>
      <c r="K28" s="360">
        <v>20.0</v>
      </c>
      <c r="L28" s="65"/>
      <c r="M28" s="361"/>
    </row>
    <row r="29" ht="16.5" customHeight="1">
      <c r="A29" s="357" t="s">
        <v>87</v>
      </c>
      <c r="B29" s="358" t="s">
        <v>425</v>
      </c>
      <c r="C29" s="6"/>
      <c r="D29" s="6"/>
      <c r="E29" s="2"/>
      <c r="F29" s="359">
        <v>5.0</v>
      </c>
      <c r="G29" s="65"/>
      <c r="H29" s="360">
        <v>3.0</v>
      </c>
      <c r="I29" s="65"/>
      <c r="J29" s="209">
        <v>1300.0</v>
      </c>
      <c r="K29" s="360">
        <v>20.0</v>
      </c>
      <c r="L29" s="65"/>
      <c r="M29" s="361"/>
    </row>
    <row r="30" ht="16.5" customHeight="1">
      <c r="A30" s="307" t="s">
        <v>86</v>
      </c>
      <c r="B30" s="159" t="s">
        <v>426</v>
      </c>
      <c r="C30" s="6"/>
      <c r="D30" s="6"/>
      <c r="E30" s="2"/>
      <c r="F30" s="66" t="s">
        <v>427</v>
      </c>
      <c r="G30" s="65"/>
      <c r="H30" s="184">
        <v>3.0</v>
      </c>
      <c r="I30" s="65"/>
      <c r="J30" s="208">
        <v>400.0</v>
      </c>
      <c r="K30" s="184">
        <v>10.0</v>
      </c>
      <c r="L30" s="65"/>
      <c r="M30" s="262" t="s">
        <v>255</v>
      </c>
    </row>
    <row r="31" ht="16.5" customHeight="1">
      <c r="A31" s="357" t="s">
        <v>86</v>
      </c>
      <c r="B31" s="358" t="s">
        <v>428</v>
      </c>
      <c r="C31" s="6"/>
      <c r="D31" s="6"/>
      <c r="E31" s="2"/>
      <c r="F31" s="359">
        <v>3.0</v>
      </c>
      <c r="G31" s="65"/>
      <c r="H31" s="360">
        <v>4.0</v>
      </c>
      <c r="I31" s="65"/>
      <c r="J31" s="209">
        <v>150.0</v>
      </c>
      <c r="K31" s="360">
        <v>7.5</v>
      </c>
      <c r="L31" s="65"/>
      <c r="M31" s="361"/>
    </row>
    <row r="32" ht="16.5" customHeight="1">
      <c r="A32" s="307" t="s">
        <v>86</v>
      </c>
      <c r="B32" s="159" t="s">
        <v>429</v>
      </c>
      <c r="C32" s="6"/>
      <c r="D32" s="6"/>
      <c r="E32" s="2"/>
      <c r="F32" s="66">
        <v>5.0</v>
      </c>
      <c r="G32" s="65"/>
      <c r="H32" s="184">
        <v>3.0</v>
      </c>
      <c r="I32" s="65"/>
      <c r="J32" s="208">
        <v>680.0</v>
      </c>
      <c r="K32" s="184">
        <v>13.0</v>
      </c>
      <c r="L32" s="65"/>
      <c r="M32" s="262"/>
    </row>
    <row r="33" ht="16.5" customHeight="1">
      <c r="A33" s="357" t="s">
        <v>86</v>
      </c>
      <c r="B33" s="358" t="s">
        <v>430</v>
      </c>
      <c r="C33" s="6"/>
      <c r="D33" s="6"/>
      <c r="E33" s="2"/>
      <c r="F33" s="359" t="s">
        <v>415</v>
      </c>
      <c r="G33" s="65"/>
      <c r="H33" s="360">
        <v>4.0</v>
      </c>
      <c r="I33" s="65"/>
      <c r="J33" s="209">
        <v>150.0</v>
      </c>
      <c r="K33" s="360">
        <v>8.0</v>
      </c>
      <c r="L33" s="65"/>
      <c r="M33" s="361" t="s">
        <v>431</v>
      </c>
    </row>
    <row r="34" ht="16.5" customHeight="1">
      <c r="A34" s="307" t="s">
        <v>86</v>
      </c>
      <c r="B34" s="159" t="s">
        <v>432</v>
      </c>
      <c r="C34" s="6"/>
      <c r="D34" s="6"/>
      <c r="E34" s="2"/>
      <c r="F34" s="66" t="s">
        <v>415</v>
      </c>
      <c r="G34" s="65"/>
      <c r="H34" s="184">
        <v>3.0</v>
      </c>
      <c r="I34" s="65"/>
      <c r="J34" s="208">
        <v>230.0</v>
      </c>
      <c r="K34" s="184">
        <v>12.5</v>
      </c>
      <c r="L34" s="65"/>
      <c r="M34" s="262" t="s">
        <v>326</v>
      </c>
    </row>
    <row r="35" ht="16.5" customHeight="1">
      <c r="A35" s="307" t="s">
        <v>87</v>
      </c>
      <c r="B35" s="159" t="s">
        <v>432</v>
      </c>
      <c r="C35" s="6"/>
      <c r="D35" s="6"/>
      <c r="E35" s="2"/>
      <c r="F35" s="66" t="s">
        <v>415</v>
      </c>
      <c r="G35" s="65"/>
      <c r="H35" s="184">
        <v>3.0</v>
      </c>
      <c r="I35" s="65"/>
      <c r="J35" s="208">
        <v>230.0</v>
      </c>
      <c r="K35" s="184">
        <v>12.5</v>
      </c>
      <c r="L35" s="65"/>
      <c r="M35" s="262" t="s">
        <v>326</v>
      </c>
    </row>
    <row r="36" ht="16.5" customHeight="1">
      <c r="A36" s="357" t="s">
        <v>86</v>
      </c>
      <c r="B36" s="358" t="s">
        <v>433</v>
      </c>
      <c r="C36" s="6"/>
      <c r="D36" s="6"/>
      <c r="E36" s="2"/>
      <c r="F36" s="359">
        <v>4.0</v>
      </c>
      <c r="G36" s="65"/>
      <c r="H36" s="360">
        <v>3.0</v>
      </c>
      <c r="I36" s="65"/>
      <c r="J36" s="209">
        <v>420.0</v>
      </c>
      <c r="K36" s="360">
        <v>17.5</v>
      </c>
      <c r="L36" s="65"/>
      <c r="M36" s="361"/>
    </row>
    <row r="37" ht="16.5" customHeight="1">
      <c r="A37" s="357" t="s">
        <v>87</v>
      </c>
      <c r="B37" s="358" t="s">
        <v>433</v>
      </c>
      <c r="C37" s="6"/>
      <c r="D37" s="6"/>
      <c r="E37" s="2"/>
      <c r="F37" s="359">
        <v>4.0</v>
      </c>
      <c r="G37" s="65"/>
      <c r="H37" s="360">
        <v>3.0</v>
      </c>
      <c r="I37" s="65"/>
      <c r="J37" s="209">
        <v>420.0</v>
      </c>
      <c r="K37" s="360">
        <v>17.5</v>
      </c>
      <c r="L37" s="65"/>
      <c r="M37" s="361"/>
    </row>
    <row r="38" ht="16.5" customHeight="1">
      <c r="A38" s="307" t="s">
        <v>86</v>
      </c>
      <c r="B38" s="159" t="s">
        <v>434</v>
      </c>
      <c r="C38" s="6"/>
      <c r="D38" s="6"/>
      <c r="E38" s="2"/>
      <c r="F38" s="66">
        <v>7.0</v>
      </c>
      <c r="G38" s="65"/>
      <c r="H38" s="184">
        <v>3.0</v>
      </c>
      <c r="I38" s="65"/>
      <c r="J38" s="208">
        <v>2300.0</v>
      </c>
      <c r="K38" s="184">
        <v>22.5</v>
      </c>
      <c r="L38" s="65"/>
      <c r="M38" s="262"/>
    </row>
    <row r="39" ht="16.5" customHeight="1">
      <c r="A39" s="307" t="s">
        <v>87</v>
      </c>
      <c r="B39" s="159" t="s">
        <v>434</v>
      </c>
      <c r="C39" s="6"/>
      <c r="D39" s="6"/>
      <c r="E39" s="2"/>
      <c r="F39" s="66">
        <v>7.0</v>
      </c>
      <c r="G39" s="65"/>
      <c r="H39" s="184">
        <v>3.0</v>
      </c>
      <c r="I39" s="65"/>
      <c r="J39" s="208">
        <v>2300.0</v>
      </c>
      <c r="K39" s="184">
        <v>22.5</v>
      </c>
      <c r="L39" s="65"/>
      <c r="M39" s="262"/>
    </row>
    <row r="40" ht="16.5" customHeight="1">
      <c r="A40" s="357" t="s">
        <v>86</v>
      </c>
      <c r="B40" s="358" t="s">
        <v>435</v>
      </c>
      <c r="C40" s="6"/>
      <c r="D40" s="6"/>
      <c r="E40" s="2"/>
      <c r="F40" s="359">
        <v>6.0</v>
      </c>
      <c r="G40" s="65"/>
      <c r="H40" s="360">
        <v>3.0</v>
      </c>
      <c r="I40" s="65"/>
      <c r="J40" s="209">
        <v>1300.0</v>
      </c>
      <c r="K40" s="360">
        <v>17.5</v>
      </c>
      <c r="L40" s="65"/>
      <c r="M40" s="361"/>
    </row>
    <row r="41" ht="16.5" customHeight="1">
      <c r="A41" s="357" t="s">
        <v>87</v>
      </c>
      <c r="B41" s="358" t="s">
        <v>435</v>
      </c>
      <c r="C41" s="6"/>
      <c r="D41" s="6"/>
      <c r="E41" s="2"/>
      <c r="F41" s="359">
        <v>6.0</v>
      </c>
      <c r="G41" s="65"/>
      <c r="H41" s="360">
        <v>3.0</v>
      </c>
      <c r="I41" s="65"/>
      <c r="J41" s="209">
        <v>1300.0</v>
      </c>
      <c r="K41" s="360">
        <v>17.5</v>
      </c>
      <c r="L41" s="65"/>
      <c r="M41" s="361"/>
    </row>
    <row r="42" ht="16.5" customHeight="1">
      <c r="A42" s="307" t="s">
        <v>86</v>
      </c>
      <c r="B42" s="159" t="s">
        <v>436</v>
      </c>
      <c r="C42" s="6"/>
      <c r="D42" s="6"/>
      <c r="E42" s="2"/>
      <c r="F42" s="66" t="s">
        <v>437</v>
      </c>
      <c r="G42" s="65"/>
      <c r="H42" s="184">
        <v>3.0</v>
      </c>
      <c r="I42" s="65"/>
      <c r="J42" s="208">
        <v>500.0</v>
      </c>
      <c r="K42" s="184">
        <v>9.0</v>
      </c>
      <c r="L42" s="65"/>
      <c r="M42" s="262" t="s">
        <v>255</v>
      </c>
    </row>
    <row r="43" ht="16.5" customHeight="1">
      <c r="A43" s="357" t="s">
        <v>86</v>
      </c>
      <c r="B43" s="358" t="s">
        <v>438</v>
      </c>
      <c r="C43" s="6"/>
      <c r="D43" s="6"/>
      <c r="E43" s="2"/>
      <c r="F43" s="359" t="s">
        <v>439</v>
      </c>
      <c r="G43" s="65"/>
      <c r="H43" s="360">
        <v>3.0</v>
      </c>
      <c r="I43" s="65"/>
      <c r="J43" s="209">
        <v>520.0</v>
      </c>
      <c r="K43" s="360">
        <v>22.0</v>
      </c>
      <c r="L43" s="65"/>
      <c r="M43" s="361" t="s">
        <v>326</v>
      </c>
    </row>
    <row r="44" ht="16.5" customHeight="1">
      <c r="A44" s="357" t="s">
        <v>87</v>
      </c>
      <c r="B44" s="358" t="s">
        <v>438</v>
      </c>
      <c r="C44" s="6"/>
      <c r="D44" s="6"/>
      <c r="E44" s="2"/>
      <c r="F44" s="359" t="s">
        <v>439</v>
      </c>
      <c r="G44" s="65"/>
      <c r="H44" s="360">
        <v>3.0</v>
      </c>
      <c r="I44" s="65"/>
      <c r="J44" s="209">
        <v>520.0</v>
      </c>
      <c r="K44" s="360">
        <v>22.0</v>
      </c>
      <c r="L44" s="65"/>
      <c r="M44" s="361" t="s">
        <v>326</v>
      </c>
    </row>
    <row r="45" ht="16.5" customHeight="1">
      <c r="A45" s="307" t="s">
        <v>86</v>
      </c>
      <c r="B45" s="159" t="s">
        <v>440</v>
      </c>
      <c r="C45" s="6"/>
      <c r="D45" s="6"/>
      <c r="E45" s="2"/>
      <c r="F45" s="66">
        <v>5.0</v>
      </c>
      <c r="G45" s="65"/>
      <c r="H45" s="184">
        <v>3.0</v>
      </c>
      <c r="I45" s="65"/>
      <c r="J45" s="208">
        <v>900.0</v>
      </c>
      <c r="K45" s="184">
        <v>15.0</v>
      </c>
      <c r="L45" s="65"/>
      <c r="M45" s="262"/>
    </row>
    <row r="46" ht="16.5" customHeight="1">
      <c r="A46" s="307" t="s">
        <v>87</v>
      </c>
      <c r="B46" s="159" t="s">
        <v>440</v>
      </c>
      <c r="C46" s="6"/>
      <c r="D46" s="6"/>
      <c r="E46" s="2"/>
      <c r="F46" s="66">
        <v>5.0</v>
      </c>
      <c r="G46" s="65"/>
      <c r="H46" s="184">
        <v>3.0</v>
      </c>
      <c r="I46" s="65"/>
      <c r="J46" s="208">
        <v>900.0</v>
      </c>
      <c r="K46" s="184">
        <v>15.0</v>
      </c>
      <c r="L46" s="65"/>
      <c r="M46" s="262"/>
    </row>
    <row r="47" ht="16.5" customHeight="1">
      <c r="A47" s="357" t="s">
        <v>86</v>
      </c>
      <c r="B47" s="358" t="s">
        <v>441</v>
      </c>
      <c r="C47" s="6"/>
      <c r="D47" s="6"/>
      <c r="E47" s="2"/>
      <c r="F47" s="359" t="s">
        <v>442</v>
      </c>
      <c r="G47" s="65"/>
      <c r="H47" s="360">
        <v>4.0</v>
      </c>
      <c r="I47" s="65"/>
      <c r="J47" s="209">
        <v>210.0</v>
      </c>
      <c r="K47" s="360">
        <v>8.0</v>
      </c>
      <c r="L47" s="65"/>
      <c r="M47" s="361"/>
    </row>
    <row r="48" ht="16.5" customHeight="1">
      <c r="A48" s="357" t="s">
        <v>87</v>
      </c>
      <c r="B48" s="358" t="s">
        <v>441</v>
      </c>
      <c r="C48" s="6"/>
      <c r="D48" s="6"/>
      <c r="E48" s="2"/>
      <c r="F48" s="359" t="s">
        <v>442</v>
      </c>
      <c r="G48" s="65"/>
      <c r="H48" s="360">
        <v>4.0</v>
      </c>
      <c r="I48" s="65"/>
      <c r="J48" s="209">
        <v>210.0</v>
      </c>
      <c r="K48" s="360">
        <v>8.0</v>
      </c>
      <c r="L48" s="65"/>
      <c r="M48" s="361"/>
    </row>
    <row r="49" ht="16.5" customHeight="1">
      <c r="A49" s="357" t="s">
        <v>102</v>
      </c>
      <c r="B49" s="358" t="s">
        <v>441</v>
      </c>
      <c r="C49" s="6"/>
      <c r="D49" s="6"/>
      <c r="E49" s="2"/>
      <c r="F49" s="359" t="s">
        <v>442</v>
      </c>
      <c r="G49" s="65"/>
      <c r="H49" s="360">
        <v>4.0</v>
      </c>
      <c r="I49" s="65"/>
      <c r="J49" s="209">
        <v>210.0</v>
      </c>
      <c r="K49" s="360">
        <v>8.0</v>
      </c>
      <c r="L49" s="65"/>
      <c r="M49" s="361"/>
    </row>
    <row r="50" ht="16.5" customHeight="1">
      <c r="A50" s="357" t="s">
        <v>103</v>
      </c>
      <c r="B50" s="358" t="s">
        <v>441</v>
      </c>
      <c r="C50" s="6"/>
      <c r="D50" s="6"/>
      <c r="E50" s="2"/>
      <c r="F50" s="359" t="s">
        <v>442</v>
      </c>
      <c r="G50" s="65"/>
      <c r="H50" s="360">
        <v>4.0</v>
      </c>
      <c r="I50" s="65"/>
      <c r="J50" s="209">
        <v>210.0</v>
      </c>
      <c r="K50" s="360">
        <v>8.0</v>
      </c>
      <c r="L50" s="65"/>
      <c r="M50" s="361"/>
    </row>
    <row r="51" ht="16.5" customHeight="1">
      <c r="A51" s="307" t="s">
        <v>103</v>
      </c>
      <c r="B51" s="159" t="s">
        <v>443</v>
      </c>
      <c r="C51" s="6"/>
      <c r="D51" s="6"/>
      <c r="E51" s="2"/>
      <c r="F51" s="66" t="s">
        <v>317</v>
      </c>
      <c r="G51" s="65"/>
      <c r="H51" s="184"/>
      <c r="I51" s="65"/>
      <c r="J51" s="208">
        <v>40.0</v>
      </c>
      <c r="K51" s="184">
        <v>1.0</v>
      </c>
      <c r="L51" s="65"/>
      <c r="M51" s="262" t="s">
        <v>227</v>
      </c>
    </row>
    <row r="52" ht="16.5" customHeight="1">
      <c r="A52" s="357" t="s">
        <v>103</v>
      </c>
      <c r="B52" s="358" t="s">
        <v>444</v>
      </c>
      <c r="C52" s="6"/>
      <c r="D52" s="6"/>
      <c r="E52" s="2"/>
      <c r="F52" s="359">
        <v>2.0</v>
      </c>
      <c r="G52" s="65"/>
      <c r="H52" s="360">
        <v>4.0</v>
      </c>
      <c r="I52" s="65"/>
      <c r="J52" s="209">
        <v>60.0</v>
      </c>
      <c r="K52" s="360">
        <v>2.0</v>
      </c>
      <c r="L52" s="65"/>
      <c r="M52" s="361"/>
    </row>
    <row r="53" ht="16.5" customHeight="1">
      <c r="A53" s="307" t="s">
        <v>103</v>
      </c>
      <c r="B53" s="159" t="s">
        <v>445</v>
      </c>
      <c r="C53" s="6"/>
      <c r="D53" s="6"/>
      <c r="E53" s="2"/>
      <c r="F53" s="66" t="s">
        <v>317</v>
      </c>
      <c r="G53" s="65"/>
      <c r="H53" s="184"/>
      <c r="I53" s="65"/>
      <c r="J53" s="208">
        <v>40.0</v>
      </c>
      <c r="K53" s="184">
        <v>1.5</v>
      </c>
      <c r="L53" s="65"/>
      <c r="M53" s="262" t="s">
        <v>227</v>
      </c>
    </row>
    <row r="54" ht="16.5" customHeight="1">
      <c r="A54" s="307" t="s">
        <v>87</v>
      </c>
      <c r="B54" s="159" t="s">
        <v>445</v>
      </c>
      <c r="C54" s="6"/>
      <c r="D54" s="6"/>
      <c r="E54" s="2"/>
      <c r="F54" s="66" t="s">
        <v>317</v>
      </c>
      <c r="G54" s="65"/>
      <c r="H54" s="184"/>
      <c r="I54" s="65"/>
      <c r="J54" s="208">
        <v>40.0</v>
      </c>
      <c r="K54" s="184">
        <v>1.5</v>
      </c>
      <c r="L54" s="65"/>
      <c r="M54" s="262" t="s">
        <v>227</v>
      </c>
    </row>
    <row r="55" ht="16.5" customHeight="1">
      <c r="A55" s="357" t="s">
        <v>102</v>
      </c>
      <c r="B55" s="358" t="s">
        <v>446</v>
      </c>
      <c r="C55" s="6"/>
      <c r="D55" s="6"/>
      <c r="E55" s="2"/>
      <c r="F55" s="359">
        <v>2.0</v>
      </c>
      <c r="G55" s="65"/>
      <c r="H55" s="360">
        <v>4.0</v>
      </c>
      <c r="I55" s="65"/>
      <c r="J55" s="209">
        <v>50.0</v>
      </c>
      <c r="K55" s="360">
        <v>1.0</v>
      </c>
      <c r="L55" s="65"/>
      <c r="M55" s="361"/>
    </row>
    <row r="56" ht="16.5" customHeight="1">
      <c r="A56" s="307" t="s">
        <v>103</v>
      </c>
      <c r="B56" s="159" t="s">
        <v>447</v>
      </c>
      <c r="C56" s="6"/>
      <c r="D56" s="6"/>
      <c r="E56" s="2"/>
      <c r="F56" s="66" t="s">
        <v>448</v>
      </c>
      <c r="G56" s="65"/>
      <c r="H56" s="184"/>
      <c r="I56" s="65"/>
      <c r="J56" s="208">
        <v>60.0</v>
      </c>
      <c r="K56" s="184">
        <v>2.0</v>
      </c>
      <c r="L56" s="65"/>
      <c r="M56" s="262" t="s">
        <v>326</v>
      </c>
    </row>
    <row r="57" ht="16.5" customHeight="1">
      <c r="A57" s="307" t="s">
        <v>87</v>
      </c>
      <c r="B57" s="159" t="s">
        <v>447</v>
      </c>
      <c r="C57" s="6"/>
      <c r="D57" s="6"/>
      <c r="E57" s="2"/>
      <c r="F57" s="66" t="s">
        <v>448</v>
      </c>
      <c r="G57" s="65"/>
      <c r="H57" s="184"/>
      <c r="I57" s="65"/>
      <c r="J57" s="208">
        <v>60.0</v>
      </c>
      <c r="K57" s="184">
        <v>2.0</v>
      </c>
      <c r="L57" s="65"/>
      <c r="M57" s="262" t="s">
        <v>326</v>
      </c>
    </row>
    <row r="58" ht="16.5" customHeight="1">
      <c r="A58" s="357" t="s">
        <v>102</v>
      </c>
      <c r="B58" s="358" t="s">
        <v>449</v>
      </c>
      <c r="C58" s="6"/>
      <c r="D58" s="6"/>
      <c r="E58" s="2"/>
      <c r="F58" s="359" t="s">
        <v>317</v>
      </c>
      <c r="G58" s="65"/>
      <c r="H58" s="360"/>
      <c r="I58" s="65"/>
      <c r="J58" s="209">
        <v>20.0</v>
      </c>
      <c r="K58" s="360">
        <v>1.0</v>
      </c>
      <c r="L58" s="65"/>
      <c r="M58" s="361" t="s">
        <v>227</v>
      </c>
    </row>
    <row r="59" ht="16.5" customHeight="1">
      <c r="A59" s="307" t="s">
        <v>103</v>
      </c>
      <c r="B59" s="159" t="s">
        <v>450</v>
      </c>
      <c r="C59" s="6"/>
      <c r="D59" s="6"/>
      <c r="E59" s="2"/>
      <c r="F59" s="66">
        <v>3.0</v>
      </c>
      <c r="G59" s="65"/>
      <c r="H59" s="184">
        <v>4.0</v>
      </c>
      <c r="I59" s="65"/>
      <c r="J59" s="208">
        <v>270.0</v>
      </c>
      <c r="K59" s="184">
        <v>8.5</v>
      </c>
      <c r="L59" s="65"/>
      <c r="M59" s="262"/>
    </row>
    <row r="60" ht="16.5" customHeight="1">
      <c r="A60" s="357" t="s">
        <v>102</v>
      </c>
      <c r="B60" s="358" t="s">
        <v>451</v>
      </c>
      <c r="C60" s="6"/>
      <c r="D60" s="6"/>
      <c r="E60" s="2"/>
      <c r="F60" s="359">
        <v>3.0</v>
      </c>
      <c r="G60" s="65"/>
      <c r="H60" s="360">
        <v>4.0</v>
      </c>
      <c r="I60" s="65"/>
      <c r="J60" s="209">
        <v>180.0</v>
      </c>
      <c r="K60" s="360">
        <v>4.5</v>
      </c>
      <c r="L60" s="65"/>
      <c r="M60" s="361"/>
    </row>
    <row r="61" ht="16.5" customHeight="1">
      <c r="A61" s="307" t="s">
        <v>103</v>
      </c>
      <c r="B61" s="159" t="s">
        <v>452</v>
      </c>
      <c r="C61" s="6"/>
      <c r="D61" s="6"/>
      <c r="E61" s="2"/>
      <c r="F61" s="66" t="s">
        <v>415</v>
      </c>
      <c r="G61" s="65"/>
      <c r="H61" s="184">
        <v>3.0</v>
      </c>
      <c r="I61" s="65"/>
      <c r="J61" s="208">
        <v>110.0</v>
      </c>
      <c r="K61" s="184">
        <v>7.5</v>
      </c>
      <c r="L61" s="65"/>
      <c r="M61" s="262" t="s">
        <v>326</v>
      </c>
    </row>
    <row r="62" ht="16.5" customHeight="1">
      <c r="A62" s="357" t="s">
        <v>102</v>
      </c>
      <c r="B62" s="358" t="s">
        <v>453</v>
      </c>
      <c r="C62" s="6"/>
      <c r="D62" s="6"/>
      <c r="E62" s="2"/>
      <c r="F62" s="359" t="s">
        <v>415</v>
      </c>
      <c r="G62" s="65"/>
      <c r="H62" s="360">
        <v>3.0</v>
      </c>
      <c r="I62" s="65"/>
      <c r="J62" s="209">
        <v>70.0</v>
      </c>
      <c r="K62" s="360">
        <v>4.5</v>
      </c>
      <c r="L62" s="65"/>
      <c r="M62" s="361" t="s">
        <v>326</v>
      </c>
    </row>
    <row r="63" ht="16.5" customHeight="1">
      <c r="A63" s="307" t="s">
        <v>103</v>
      </c>
      <c r="B63" s="159" t="s">
        <v>454</v>
      </c>
      <c r="C63" s="6"/>
      <c r="D63" s="6"/>
      <c r="E63" s="2"/>
      <c r="F63" s="66">
        <v>4.0</v>
      </c>
      <c r="G63" s="65"/>
      <c r="H63" s="184">
        <v>3.0</v>
      </c>
      <c r="I63" s="65"/>
      <c r="J63" s="208">
        <v>250.0</v>
      </c>
      <c r="K63" s="184">
        <v>10.5</v>
      </c>
      <c r="L63" s="65"/>
      <c r="M63" s="262"/>
    </row>
    <row r="64" ht="16.5" customHeight="1">
      <c r="A64" s="357" t="s">
        <v>102</v>
      </c>
      <c r="B64" s="358" t="s">
        <v>455</v>
      </c>
      <c r="C64" s="6"/>
      <c r="D64" s="6"/>
      <c r="E64" s="2"/>
      <c r="F64" s="359">
        <v>4.0</v>
      </c>
      <c r="G64" s="65"/>
      <c r="H64" s="360">
        <v>3.0</v>
      </c>
      <c r="I64" s="65"/>
      <c r="J64" s="209">
        <v>210.0</v>
      </c>
      <c r="K64" s="360">
        <v>7.0</v>
      </c>
      <c r="L64" s="65"/>
      <c r="M64" s="361"/>
    </row>
    <row r="65" ht="16.5" customHeight="1">
      <c r="A65" s="307" t="s">
        <v>103</v>
      </c>
      <c r="B65" s="159" t="s">
        <v>456</v>
      </c>
      <c r="C65" s="6"/>
      <c r="D65" s="6"/>
      <c r="E65" s="2"/>
      <c r="F65" s="66">
        <v>7.0</v>
      </c>
      <c r="G65" s="65"/>
      <c r="H65" s="184">
        <v>3.0</v>
      </c>
      <c r="I65" s="65"/>
      <c r="J65" s="208">
        <v>1600.0</v>
      </c>
      <c r="K65" s="184">
        <v>12.5</v>
      </c>
      <c r="L65" s="65"/>
      <c r="M65" s="262"/>
    </row>
    <row r="66" ht="16.5" customHeight="1">
      <c r="A66" s="357" t="s">
        <v>102</v>
      </c>
      <c r="B66" s="358" t="s">
        <v>457</v>
      </c>
      <c r="C66" s="6"/>
      <c r="D66" s="6"/>
      <c r="E66" s="2"/>
      <c r="F66" s="359">
        <v>7.0</v>
      </c>
      <c r="G66" s="65"/>
      <c r="H66" s="360">
        <v>3.0</v>
      </c>
      <c r="I66" s="65"/>
      <c r="J66" s="209">
        <v>1500.0</v>
      </c>
      <c r="K66" s="360">
        <v>10.0</v>
      </c>
      <c r="L66" s="65"/>
      <c r="M66" s="361"/>
    </row>
    <row r="67" ht="16.5" customHeight="1">
      <c r="A67" s="307" t="s">
        <v>103</v>
      </c>
      <c r="B67" s="159" t="s">
        <v>458</v>
      </c>
      <c r="C67" s="6"/>
      <c r="D67" s="6"/>
      <c r="E67" s="2"/>
      <c r="F67" s="66">
        <v>6.0</v>
      </c>
      <c r="G67" s="65"/>
      <c r="H67" s="184">
        <v>3.0</v>
      </c>
      <c r="I67" s="65"/>
      <c r="J67" s="208">
        <v>1100.0</v>
      </c>
      <c r="K67" s="184">
        <v>10.0</v>
      </c>
      <c r="L67" s="65"/>
      <c r="M67" s="262"/>
    </row>
    <row r="68" ht="16.5" customHeight="1">
      <c r="A68" s="357" t="s">
        <v>102</v>
      </c>
      <c r="B68" s="358" t="s">
        <v>459</v>
      </c>
      <c r="C68" s="6"/>
      <c r="D68" s="6"/>
      <c r="E68" s="2"/>
      <c r="F68" s="359">
        <v>6.0</v>
      </c>
      <c r="G68" s="65"/>
      <c r="H68" s="360">
        <v>3.0</v>
      </c>
      <c r="I68" s="65"/>
      <c r="J68" s="209">
        <v>1000.0</v>
      </c>
      <c r="K68" s="360">
        <v>7.5</v>
      </c>
      <c r="L68" s="65"/>
      <c r="M68" s="361"/>
    </row>
    <row r="69" ht="16.5" customHeight="1">
      <c r="A69" s="307" t="s">
        <v>104</v>
      </c>
      <c r="B69" s="159" t="s">
        <v>460</v>
      </c>
      <c r="C69" s="6"/>
      <c r="D69" s="6"/>
      <c r="E69" s="2"/>
      <c r="F69" s="66" t="s">
        <v>442</v>
      </c>
      <c r="G69" s="65"/>
      <c r="H69" s="184"/>
      <c r="I69" s="65"/>
      <c r="J69" s="208">
        <v>30.0</v>
      </c>
      <c r="K69" s="184">
        <v>0.0</v>
      </c>
      <c r="L69" s="65"/>
      <c r="M69" s="262"/>
    </row>
    <row r="70" ht="16.5" customHeight="1">
      <c r="A70" s="357" t="s">
        <v>104</v>
      </c>
      <c r="B70" s="358" t="s">
        <v>461</v>
      </c>
      <c r="C70" s="6"/>
      <c r="D70" s="6"/>
      <c r="E70" s="2"/>
      <c r="F70" s="359" t="s">
        <v>317</v>
      </c>
      <c r="G70" s="65"/>
      <c r="H70" s="360"/>
      <c r="I70" s="65"/>
      <c r="J70" s="209">
        <v>15.0</v>
      </c>
      <c r="K70" s="360">
        <v>0.0</v>
      </c>
      <c r="L70" s="65"/>
      <c r="M70" s="361" t="s">
        <v>227</v>
      </c>
    </row>
    <row r="71" ht="16.5" customHeight="1">
      <c r="A71" s="307" t="s">
        <v>104</v>
      </c>
      <c r="B71" s="159" t="s">
        <v>462</v>
      </c>
      <c r="C71" s="6"/>
      <c r="D71" s="6"/>
      <c r="E71" s="2"/>
      <c r="F71" s="66">
        <v>4.0</v>
      </c>
      <c r="G71" s="65"/>
      <c r="H71" s="184">
        <v>4.0</v>
      </c>
      <c r="I71" s="65"/>
      <c r="J71" s="208">
        <v>100.0</v>
      </c>
      <c r="K71" s="184">
        <v>1.0</v>
      </c>
      <c r="L71" s="65"/>
      <c r="M71" s="262"/>
    </row>
    <row r="72" ht="16.5" customHeight="1">
      <c r="A72" s="357" t="s">
        <v>104</v>
      </c>
      <c r="B72" s="358" t="s">
        <v>463</v>
      </c>
      <c r="C72" s="6"/>
      <c r="D72" s="6"/>
      <c r="E72" s="2"/>
      <c r="F72" s="359">
        <v>5.0</v>
      </c>
      <c r="G72" s="65"/>
      <c r="H72" s="360">
        <v>3.0</v>
      </c>
      <c r="I72" s="65"/>
      <c r="J72" s="209">
        <v>250.0</v>
      </c>
      <c r="K72" s="360">
        <v>1.2</v>
      </c>
      <c r="L72" s="65"/>
      <c r="M72" s="361"/>
    </row>
    <row r="73" ht="16.5" customHeight="1">
      <c r="A73" s="307" t="s">
        <v>105</v>
      </c>
      <c r="B73" s="159" t="s">
        <v>464</v>
      </c>
      <c r="C73" s="6"/>
      <c r="D73" s="6"/>
      <c r="E73" s="2"/>
      <c r="F73" s="66">
        <v>0.0</v>
      </c>
      <c r="G73" s="65"/>
      <c r="H73" s="184"/>
      <c r="I73" s="65"/>
      <c r="J73" s="208">
        <v>25.0</v>
      </c>
      <c r="K73" s="184">
        <v>0.2</v>
      </c>
      <c r="L73" s="65"/>
      <c r="M73" s="262" t="s">
        <v>465</v>
      </c>
    </row>
    <row r="74" ht="16.5" customHeight="1">
      <c r="A74" s="357" t="s">
        <v>105</v>
      </c>
      <c r="B74" s="358" t="s">
        <v>466</v>
      </c>
      <c r="C74" s="6"/>
      <c r="D74" s="6"/>
      <c r="E74" s="2"/>
      <c r="F74" s="359" t="s">
        <v>317</v>
      </c>
      <c r="G74" s="65"/>
      <c r="H74" s="360"/>
      <c r="I74" s="65"/>
      <c r="J74" s="209">
        <v>40.0</v>
      </c>
      <c r="K74" s="360">
        <v>1.0</v>
      </c>
      <c r="L74" s="65"/>
      <c r="M74" s="361" t="s">
        <v>227</v>
      </c>
    </row>
    <row r="75" ht="16.5" customHeight="1">
      <c r="A75" s="307" t="s">
        <v>105</v>
      </c>
      <c r="B75" s="159" t="s">
        <v>467</v>
      </c>
      <c r="C75" s="6"/>
      <c r="D75" s="6"/>
      <c r="E75" s="2"/>
      <c r="F75" s="66" t="s">
        <v>442</v>
      </c>
      <c r="G75" s="65"/>
      <c r="H75" s="184"/>
      <c r="I75" s="65"/>
      <c r="J75" s="208">
        <v>80.0</v>
      </c>
      <c r="K75" s="184">
        <v>1.5</v>
      </c>
      <c r="L75" s="65"/>
      <c r="M75" s="262" t="s">
        <v>227</v>
      </c>
    </row>
    <row r="76" ht="17.25" customHeight="1">
      <c r="A76" s="368" t="s">
        <v>105</v>
      </c>
      <c r="B76" s="369" t="s">
        <v>468</v>
      </c>
      <c r="C76" s="78"/>
      <c r="D76" s="78"/>
      <c r="E76" s="43"/>
      <c r="F76" s="370">
        <v>4.0</v>
      </c>
      <c r="G76" s="33"/>
      <c r="H76" s="371">
        <v>3.0</v>
      </c>
      <c r="I76" s="33"/>
      <c r="J76" s="238">
        <v>150.0</v>
      </c>
      <c r="K76" s="371">
        <v>3.5</v>
      </c>
      <c r="L76" s="33"/>
      <c r="M76" s="372"/>
    </row>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sheetData>
  <mergeCells count="304">
    <mergeCell ref="B12:E12"/>
    <mergeCell ref="B14:E14"/>
    <mergeCell ref="B13:E13"/>
    <mergeCell ref="B5:E5"/>
    <mergeCell ref="B6:E6"/>
    <mergeCell ref="B7:E7"/>
    <mergeCell ref="B8:E8"/>
    <mergeCell ref="F14:G14"/>
    <mergeCell ref="F15:G15"/>
    <mergeCell ref="H12:I12"/>
    <mergeCell ref="H13:I13"/>
    <mergeCell ref="H14:I14"/>
    <mergeCell ref="H15:I15"/>
    <mergeCell ref="F16:G16"/>
    <mergeCell ref="F17:G17"/>
    <mergeCell ref="H16:I16"/>
    <mergeCell ref="F7:G7"/>
    <mergeCell ref="F8:G8"/>
    <mergeCell ref="F1:G1"/>
    <mergeCell ref="F2:G2"/>
    <mergeCell ref="H1:I1"/>
    <mergeCell ref="H2:I2"/>
    <mergeCell ref="H3:I3"/>
    <mergeCell ref="H4:I4"/>
    <mergeCell ref="F19:G19"/>
    <mergeCell ref="H19:I19"/>
    <mergeCell ref="B15:E15"/>
    <mergeCell ref="B16:E16"/>
    <mergeCell ref="H17:I17"/>
    <mergeCell ref="B18:E18"/>
    <mergeCell ref="F18:G18"/>
    <mergeCell ref="H18:I18"/>
    <mergeCell ref="B19:E19"/>
    <mergeCell ref="F3:G3"/>
    <mergeCell ref="F4:G4"/>
    <mergeCell ref="F5:G5"/>
    <mergeCell ref="F6:G6"/>
    <mergeCell ref="B22:E22"/>
    <mergeCell ref="F22:G22"/>
    <mergeCell ref="B23:E23"/>
    <mergeCell ref="F23:G23"/>
    <mergeCell ref="B20:E20"/>
    <mergeCell ref="F20:G20"/>
    <mergeCell ref="B21:E21"/>
    <mergeCell ref="F21:G21"/>
    <mergeCell ref="B26:E26"/>
    <mergeCell ref="F26:G26"/>
    <mergeCell ref="H24:I24"/>
    <mergeCell ref="H25:I25"/>
    <mergeCell ref="H6:I6"/>
    <mergeCell ref="H7:I7"/>
    <mergeCell ref="H22:I22"/>
    <mergeCell ref="H23:I23"/>
    <mergeCell ref="H20:I20"/>
    <mergeCell ref="H21:I21"/>
    <mergeCell ref="H26:I26"/>
    <mergeCell ref="B30:E30"/>
    <mergeCell ref="F30:G30"/>
    <mergeCell ref="B31:E31"/>
    <mergeCell ref="F31:G31"/>
    <mergeCell ref="B28:E28"/>
    <mergeCell ref="F28:G28"/>
    <mergeCell ref="B29:E29"/>
    <mergeCell ref="F29:G29"/>
    <mergeCell ref="B34:E34"/>
    <mergeCell ref="F34:G34"/>
    <mergeCell ref="B35:E35"/>
    <mergeCell ref="F35:G35"/>
    <mergeCell ref="B32:E32"/>
    <mergeCell ref="F32:G32"/>
    <mergeCell ref="B33:E33"/>
    <mergeCell ref="F33:G33"/>
    <mergeCell ref="H33:I33"/>
    <mergeCell ref="B27:E27"/>
    <mergeCell ref="F27:G27"/>
    <mergeCell ref="H27:I27"/>
    <mergeCell ref="B24:E24"/>
    <mergeCell ref="F24:G24"/>
    <mergeCell ref="B25:E25"/>
    <mergeCell ref="F25:G25"/>
    <mergeCell ref="H36:I36"/>
    <mergeCell ref="H37:I37"/>
    <mergeCell ref="H30:I30"/>
    <mergeCell ref="H31:I31"/>
    <mergeCell ref="H28:I28"/>
    <mergeCell ref="H29:I29"/>
    <mergeCell ref="H34:I34"/>
    <mergeCell ref="H35:I35"/>
    <mergeCell ref="H32:I32"/>
    <mergeCell ref="K55:L55"/>
    <mergeCell ref="K56:L56"/>
    <mergeCell ref="B54:E54"/>
    <mergeCell ref="F54:G54"/>
    <mergeCell ref="H54:I54"/>
    <mergeCell ref="H55:I55"/>
    <mergeCell ref="H52:I52"/>
    <mergeCell ref="H53:I53"/>
    <mergeCell ref="H50:I50"/>
    <mergeCell ref="B55:E55"/>
    <mergeCell ref="F55:G55"/>
    <mergeCell ref="B52:E52"/>
    <mergeCell ref="F52:G52"/>
    <mergeCell ref="B53:E53"/>
    <mergeCell ref="F53:G53"/>
    <mergeCell ref="B50:E50"/>
    <mergeCell ref="F50:G50"/>
    <mergeCell ref="B59:E59"/>
    <mergeCell ref="F59:G59"/>
    <mergeCell ref="B60:E60"/>
    <mergeCell ref="F60:G60"/>
    <mergeCell ref="B58:E58"/>
    <mergeCell ref="F58:G58"/>
    <mergeCell ref="B57:E57"/>
    <mergeCell ref="F57:G57"/>
    <mergeCell ref="B63:E63"/>
    <mergeCell ref="F63:G63"/>
    <mergeCell ref="H63:I63"/>
    <mergeCell ref="H61:I61"/>
    <mergeCell ref="H62:I62"/>
    <mergeCell ref="K61:L61"/>
    <mergeCell ref="K62:L62"/>
    <mergeCell ref="H59:I59"/>
    <mergeCell ref="K59:L59"/>
    <mergeCell ref="H60:I60"/>
    <mergeCell ref="K57:L57"/>
    <mergeCell ref="H58:I58"/>
    <mergeCell ref="K58:L58"/>
    <mergeCell ref="H57:I57"/>
    <mergeCell ref="B9:E9"/>
    <mergeCell ref="F13:G13"/>
    <mergeCell ref="F12:G12"/>
    <mergeCell ref="F9:G9"/>
    <mergeCell ref="F10:G10"/>
    <mergeCell ref="F11:G11"/>
    <mergeCell ref="B71:E71"/>
    <mergeCell ref="F71:G71"/>
    <mergeCell ref="A1:E1"/>
    <mergeCell ref="B2:E2"/>
    <mergeCell ref="B3:E3"/>
    <mergeCell ref="B4:E4"/>
    <mergeCell ref="B17:E17"/>
    <mergeCell ref="B64:E64"/>
    <mergeCell ref="F64:G64"/>
    <mergeCell ref="B61:E61"/>
    <mergeCell ref="F61:G61"/>
    <mergeCell ref="B62:E62"/>
    <mergeCell ref="F62:G62"/>
    <mergeCell ref="B67:E67"/>
    <mergeCell ref="F67:G67"/>
    <mergeCell ref="B68:E68"/>
    <mergeCell ref="F68:G68"/>
    <mergeCell ref="B65:E65"/>
    <mergeCell ref="F65:G65"/>
    <mergeCell ref="B66:E66"/>
    <mergeCell ref="F66:G66"/>
    <mergeCell ref="H67:I67"/>
    <mergeCell ref="H66:I66"/>
    <mergeCell ref="K60:L60"/>
    <mergeCell ref="K63:L63"/>
    <mergeCell ref="K64:L64"/>
    <mergeCell ref="K67:L67"/>
    <mergeCell ref="H68:I68"/>
    <mergeCell ref="K68:L68"/>
    <mergeCell ref="K65:L65"/>
    <mergeCell ref="K66:L66"/>
    <mergeCell ref="F75:G75"/>
    <mergeCell ref="H75:I75"/>
    <mergeCell ref="K75:L75"/>
    <mergeCell ref="B76:E76"/>
    <mergeCell ref="F76:G76"/>
    <mergeCell ref="H76:I76"/>
    <mergeCell ref="K76:L76"/>
    <mergeCell ref="B74:E74"/>
    <mergeCell ref="F74:G74"/>
    <mergeCell ref="B75:E75"/>
    <mergeCell ref="F72:G72"/>
    <mergeCell ref="H72:I72"/>
    <mergeCell ref="B73:E73"/>
    <mergeCell ref="F73:G73"/>
    <mergeCell ref="H73:I73"/>
    <mergeCell ref="H74:I74"/>
    <mergeCell ref="B72:E72"/>
    <mergeCell ref="B69:E69"/>
    <mergeCell ref="F69:G69"/>
    <mergeCell ref="H69:I69"/>
    <mergeCell ref="B70:E70"/>
    <mergeCell ref="F70:G70"/>
    <mergeCell ref="H70:I70"/>
    <mergeCell ref="H71:I71"/>
    <mergeCell ref="B10:E10"/>
    <mergeCell ref="B11:E11"/>
    <mergeCell ref="H11:I11"/>
    <mergeCell ref="H8:I8"/>
    <mergeCell ref="H9:I9"/>
    <mergeCell ref="H10:I10"/>
    <mergeCell ref="H5:I5"/>
    <mergeCell ref="K20:L20"/>
    <mergeCell ref="K21:L21"/>
    <mergeCell ref="K13:L13"/>
    <mergeCell ref="K14:L14"/>
    <mergeCell ref="K15:L15"/>
    <mergeCell ref="K16:L16"/>
    <mergeCell ref="K17:L17"/>
    <mergeCell ref="K18:L18"/>
    <mergeCell ref="H64:I64"/>
    <mergeCell ref="H65:I65"/>
    <mergeCell ref="B38:E38"/>
    <mergeCell ref="F38:G38"/>
    <mergeCell ref="B39:E39"/>
    <mergeCell ref="F39:G39"/>
    <mergeCell ref="B36:E36"/>
    <mergeCell ref="F36:G36"/>
    <mergeCell ref="B37:E37"/>
    <mergeCell ref="F37:G37"/>
    <mergeCell ref="B42:E42"/>
    <mergeCell ref="F42:G42"/>
    <mergeCell ref="B43:E43"/>
    <mergeCell ref="F43:G43"/>
    <mergeCell ref="B40:E40"/>
    <mergeCell ref="F40:G40"/>
    <mergeCell ref="F46:G46"/>
    <mergeCell ref="H46:I46"/>
    <mergeCell ref="H44:I44"/>
    <mergeCell ref="H45:I45"/>
    <mergeCell ref="H38:I38"/>
    <mergeCell ref="H39:I39"/>
    <mergeCell ref="H42:I42"/>
    <mergeCell ref="H43:I43"/>
    <mergeCell ref="H40:I40"/>
    <mergeCell ref="F41:G41"/>
    <mergeCell ref="H41:I41"/>
    <mergeCell ref="K2:L2"/>
    <mergeCell ref="K3:L3"/>
    <mergeCell ref="K4:L4"/>
    <mergeCell ref="K5:L5"/>
    <mergeCell ref="K7:L7"/>
    <mergeCell ref="K8:L8"/>
    <mergeCell ref="K9:L9"/>
    <mergeCell ref="K10:L10"/>
    <mergeCell ref="K11:L11"/>
    <mergeCell ref="K12:L12"/>
    <mergeCell ref="K1:L1"/>
    <mergeCell ref="K6:L6"/>
    <mergeCell ref="K36:L36"/>
    <mergeCell ref="K43:L43"/>
    <mergeCell ref="K37:L37"/>
    <mergeCell ref="K38:L38"/>
    <mergeCell ref="K39:L39"/>
    <mergeCell ref="K40:L40"/>
    <mergeCell ref="K41:L41"/>
    <mergeCell ref="K42:L42"/>
    <mergeCell ref="K72:L72"/>
    <mergeCell ref="K73:L73"/>
    <mergeCell ref="K74:L74"/>
    <mergeCell ref="K69:L69"/>
    <mergeCell ref="K70:L70"/>
    <mergeCell ref="K71:L71"/>
    <mergeCell ref="K19:L19"/>
    <mergeCell ref="K22:L22"/>
    <mergeCell ref="K23:L23"/>
    <mergeCell ref="K24:L24"/>
    <mergeCell ref="K31:L31"/>
    <mergeCell ref="K25:L25"/>
    <mergeCell ref="K26:L26"/>
    <mergeCell ref="K27:L27"/>
    <mergeCell ref="K28:L28"/>
    <mergeCell ref="K29:L29"/>
    <mergeCell ref="K30:L30"/>
    <mergeCell ref="K32:L32"/>
    <mergeCell ref="K33:L33"/>
    <mergeCell ref="K34:L34"/>
    <mergeCell ref="K35:L35"/>
    <mergeCell ref="K44:L44"/>
    <mergeCell ref="K45:L45"/>
    <mergeCell ref="K46:L46"/>
    <mergeCell ref="K47:L47"/>
    <mergeCell ref="K48:L48"/>
    <mergeCell ref="K49:L49"/>
    <mergeCell ref="B47:E47"/>
    <mergeCell ref="F47:G47"/>
    <mergeCell ref="B44:E44"/>
    <mergeCell ref="F44:G44"/>
    <mergeCell ref="B45:E45"/>
    <mergeCell ref="F45:G45"/>
    <mergeCell ref="B51:E51"/>
    <mergeCell ref="F51:G51"/>
    <mergeCell ref="B48:E48"/>
    <mergeCell ref="F48:G48"/>
    <mergeCell ref="B49:E49"/>
    <mergeCell ref="F49:G49"/>
    <mergeCell ref="B56:E56"/>
    <mergeCell ref="F56:G56"/>
    <mergeCell ref="K51:L51"/>
    <mergeCell ref="K52:L52"/>
    <mergeCell ref="K53:L53"/>
    <mergeCell ref="K54:L54"/>
    <mergeCell ref="H56:I56"/>
    <mergeCell ref="B41:E41"/>
    <mergeCell ref="B46:E46"/>
    <mergeCell ref="H47:I47"/>
    <mergeCell ref="H51:I51"/>
    <mergeCell ref="H48:I48"/>
    <mergeCell ref="H49:I49"/>
    <mergeCell ref="K50:L5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5.14"/>
    <col customWidth="1" min="2" max="2" width="5.57"/>
    <col customWidth="1" min="3" max="3" width="3.57"/>
    <col customWidth="1" min="4" max="4" width="5.57"/>
    <col customWidth="1" min="5" max="5" width="3.57"/>
    <col customWidth="1" min="6" max="6" width="5.57"/>
    <col customWidth="1" min="7" max="7" width="3.57"/>
    <col customWidth="1" min="8" max="8" width="5.57"/>
    <col customWidth="1" min="9" max="9" width="3.57"/>
    <col customWidth="1" min="10" max="10" width="3.14"/>
    <col customWidth="1" min="11" max="11" width="4.57"/>
    <col customWidth="1" min="12" max="12" width="3.14"/>
    <col customWidth="1" min="13" max="13" width="4.57"/>
    <col customWidth="1" min="14" max="14" width="3.14"/>
    <col customWidth="1" min="15" max="15" width="4.57"/>
    <col customWidth="1" min="16" max="16" width="6.86"/>
    <col customWidth="1" min="17" max="17" width="9.57"/>
    <col customWidth="1" min="18" max="18" width="8.43"/>
    <col customWidth="1" min="19" max="19" width="15.14"/>
    <col customWidth="1" hidden="1" min="20" max="20"/>
  </cols>
  <sheetData>
    <row r="1" ht="17.25" customHeight="1">
      <c r="H1" s="216"/>
      <c r="P1" s="373"/>
      <c r="Q1" s="373"/>
      <c r="R1" s="373"/>
      <c r="T1" s="216" t="s">
        <v>469</v>
      </c>
    </row>
    <row r="2" ht="21.75" customHeight="1">
      <c r="B2" s="374" t="str">
        <f>Sheet1!C1</f>
        <v>Hood</v>
      </c>
      <c r="C2" s="375"/>
      <c r="D2" s="375"/>
      <c r="E2" s="376"/>
      <c r="F2" s="377" t="str">
        <f>Sheet1!G20</f>
        <v>7</v>
      </c>
      <c r="G2" s="378"/>
      <c r="H2" s="379" t="str">
        <f>IF(Sheet1!T64&lt;=Sheet1!D24,Sheet1!E24,IF(Sheet1!T64&lt;=Sheet1!D25,Sheet1!E25,IF(Sheet1!T64&lt;=Sheet1!D26,Sheet1!E26,IF(Sheet1!T64&lt;=Sheet1!D27,Sheet1!E27,IF(Sheet1!T64&lt;=Sheet1!D28,Sheet1!E28,)))))</f>
        <v>12</v>
      </c>
      <c r="I2" s="380"/>
      <c r="J2" s="378"/>
      <c r="K2" s="381" t="str">
        <f>Sheet1!AD15</f>
        <v>11</v>
      </c>
      <c r="L2" s="378"/>
      <c r="M2" s="381" t="str">
        <f>Sheet1!Y21</f>
        <v>0</v>
      </c>
      <c r="N2" s="378"/>
      <c r="O2" s="382" t="str">
        <f>Sheet1!AC21</f>
        <v>0</v>
      </c>
      <c r="P2" s="383" t="s">
        <v>470</v>
      </c>
      <c r="Q2" s="375"/>
      <c r="R2" s="376"/>
      <c r="T2" s="216" t="str">
        <f>IF(M2=3,0,CONCATENATE(Sheet1!D71,"/",Sheet1!G71,"/",Sheet1!H71))</f>
        <v>//</v>
      </c>
    </row>
    <row r="3" ht="33.75" customHeight="1">
      <c r="B3" s="384"/>
      <c r="C3" s="385" t="str">
        <f>Sheet1!A6</f>
        <v>11</v>
      </c>
      <c r="D3" s="386"/>
      <c r="E3" s="387" t="str">
        <f>Sheet1!C6</f>
        <v>13</v>
      </c>
      <c r="F3" s="388"/>
      <c r="G3" s="389" t="str">
        <f>Sheet1!E6</f>
        <v>7</v>
      </c>
      <c r="H3" s="386"/>
      <c r="I3" s="390" t="str">
        <f>Sheet1!G6</f>
        <v>11</v>
      </c>
      <c r="J3" s="391"/>
      <c r="K3" s="392"/>
      <c r="L3" s="392"/>
      <c r="M3" s="392"/>
      <c r="N3" s="392"/>
      <c r="O3" s="393"/>
      <c r="P3" s="394"/>
      <c r="Q3" s="395"/>
      <c r="R3" s="396"/>
    </row>
    <row r="4" ht="33.75" customHeight="1">
      <c r="B4" s="397"/>
      <c r="C4" s="398" t="str">
        <f>Sheet1!A10</f>
        <v>14</v>
      </c>
      <c r="D4" s="399"/>
      <c r="E4" s="398" t="str">
        <f>Sheet1!C10</f>
        <v>10</v>
      </c>
      <c r="F4" s="399"/>
      <c r="G4" s="398" t="str">
        <f>Sheet1!E10</f>
        <v>15</v>
      </c>
      <c r="H4" s="399"/>
      <c r="I4" s="398" t="str">
        <f>Sheet1!G10</f>
        <v>11</v>
      </c>
      <c r="J4" s="400"/>
      <c r="K4" s="401"/>
      <c r="L4" s="401"/>
      <c r="M4" s="401"/>
      <c r="N4" s="401"/>
      <c r="O4" s="402"/>
      <c r="P4" s="261"/>
      <c r="R4" s="403"/>
    </row>
    <row r="5" ht="15.0" customHeight="1">
      <c r="B5" s="404"/>
      <c r="C5" s="216"/>
      <c r="D5" s="216"/>
      <c r="E5" s="216"/>
      <c r="F5" s="216"/>
      <c r="G5" s="216"/>
      <c r="H5" s="216"/>
      <c r="I5" s="216"/>
      <c r="J5" s="400"/>
      <c r="K5" s="401"/>
      <c r="L5" s="401"/>
      <c r="M5" s="401"/>
      <c r="N5" s="401"/>
      <c r="O5" s="402"/>
      <c r="P5" s="261"/>
      <c r="R5" s="403"/>
    </row>
    <row r="6" ht="15.0" customHeight="1">
      <c r="B6" s="404"/>
      <c r="C6" s="216"/>
      <c r="D6" s="216"/>
      <c r="E6" s="216"/>
      <c r="F6" s="216"/>
      <c r="G6" s="216"/>
      <c r="H6" s="216"/>
      <c r="I6" s="216"/>
      <c r="J6" s="400"/>
      <c r="K6" s="401"/>
      <c r="L6" s="401"/>
      <c r="M6" s="401"/>
      <c r="N6" s="401"/>
      <c r="O6" s="402"/>
      <c r="P6" s="261"/>
      <c r="R6" s="403"/>
    </row>
    <row r="7" ht="15.0" customHeight="1">
      <c r="B7" s="404"/>
      <c r="C7" s="216"/>
      <c r="D7" s="216"/>
      <c r="E7" s="216"/>
      <c r="F7" s="216"/>
      <c r="G7" s="216"/>
      <c r="H7" s="216"/>
      <c r="I7" s="216"/>
      <c r="J7" s="400"/>
      <c r="K7" s="401"/>
      <c r="L7" s="401"/>
      <c r="M7" s="401"/>
      <c r="N7" s="401"/>
      <c r="O7" s="402"/>
      <c r="P7" s="261"/>
      <c r="R7" s="403"/>
    </row>
    <row r="8" ht="15.0" customHeight="1">
      <c r="B8" s="404"/>
      <c r="C8" s="216"/>
      <c r="D8" s="216"/>
      <c r="E8" s="216"/>
      <c r="F8" s="216"/>
      <c r="G8" s="216"/>
      <c r="H8" s="216"/>
      <c r="I8" s="216"/>
      <c r="J8" s="400"/>
      <c r="K8" s="401"/>
      <c r="L8" s="401"/>
      <c r="M8" s="401"/>
      <c r="N8" s="401"/>
      <c r="O8" s="402"/>
      <c r="P8" s="261"/>
      <c r="R8" s="403"/>
    </row>
    <row r="9" ht="15.0" customHeight="1">
      <c r="B9" s="404"/>
      <c r="C9" s="71"/>
      <c r="D9" s="216"/>
      <c r="E9" s="216"/>
      <c r="G9" s="216"/>
      <c r="H9" s="216"/>
      <c r="I9" s="216"/>
      <c r="J9" s="405"/>
      <c r="K9" s="406"/>
      <c r="L9" s="406"/>
      <c r="M9" s="406"/>
      <c r="N9" s="406"/>
      <c r="O9" s="407"/>
      <c r="P9" s="408"/>
      <c r="Q9" s="409"/>
      <c r="R9" s="410"/>
    </row>
    <row r="10" ht="15.0" customHeight="1">
      <c r="B10" s="404"/>
      <c r="C10" s="216"/>
      <c r="D10" s="216"/>
      <c r="E10" s="71"/>
      <c r="F10" s="216"/>
      <c r="G10" s="216"/>
      <c r="H10" s="216"/>
      <c r="I10" s="216"/>
      <c r="J10" s="411" t="s">
        <v>471</v>
      </c>
      <c r="K10" s="412"/>
      <c r="L10" s="413"/>
      <c r="M10" s="413"/>
      <c r="N10" s="413"/>
      <c r="O10" s="413"/>
      <c r="P10" s="413"/>
      <c r="Q10" s="414"/>
      <c r="R10" s="415" t="str">
        <f>Sheet1!E18</f>
        <v>1d-1</v>
      </c>
    </row>
    <row r="11" ht="15.0" customHeight="1">
      <c r="B11" s="404"/>
      <c r="C11" s="216"/>
      <c r="D11" s="216"/>
      <c r="E11" s="216"/>
      <c r="F11" s="216"/>
      <c r="G11" s="216"/>
      <c r="H11" s="216"/>
      <c r="I11" s="216"/>
      <c r="J11" s="416" t="str">
        <f>IF(Sheet1!W8=" ",IF(Sheet1!$W$3=" "," ",CONCATENATE(Sheet1!$W$3)),CONCATENATE(Sheet1!W8," ",Sheet1!Y8))</f>
        <v>뭉툭한 발톱 찌르기</v>
      </c>
      <c r="K11" s="417"/>
      <c r="L11" s="417"/>
      <c r="M11" s="418"/>
      <c r="N11" s="419" t="str">
        <f>IF(OR(RIGHT(J11,3)="두르기",RIGHT(J11,3)="찌르기"),CONCATENATE("(",Sheet1!AE8,")","R:",Sheet1!AD8,"/",Sheet1!Z8,IF(Sheet1!AA8&gt;=0,CONCATENATE("+",Sheet1!AA8),Sheet1!AA8)," ",Sheet1!AB8,"/","P:",Sheet1!N64),CONCATENATE("(",Sheet1!$AF$3,")","R:",CONCATENATE("(",Sheet1!$AD$3,"/",Sheet1!$AE$3,")"),"/",Sheet1!$Z$3,IF(Sheet1!$AA$3&gt;=0,CONCATENATE("+",Sheet1!$AA$3),Sheet1!$AA$3)," ",Sheet1!$AB$3,"/","정",Sheet1!$M$75,"/","연",Sheet1!$N$75,"/","장",Sheet1!$O$75))</f>
        <v>(17)R:C/1d-1 때리기/P:불가</v>
      </c>
      <c r="O11" s="417"/>
      <c r="P11" s="417"/>
      <c r="Q11" s="412"/>
      <c r="R11" s="420"/>
    </row>
    <row r="12" ht="15.0" customHeight="1">
      <c r="B12" s="404"/>
      <c r="C12" s="216"/>
      <c r="D12" s="216"/>
      <c r="E12" s="216"/>
      <c r="F12" s="216"/>
      <c r="G12" s="216"/>
      <c r="H12" s="216"/>
      <c r="I12" s="216"/>
      <c r="J12" s="421" t="str">
        <f>IF(Sheet1!W9=" ",IF(Sheet1!$W$3=" "," ",CONCATENATE(Sheet1!$W$3)),CONCATENATE(Sheet1!W9," ",Sheet1!Y9))</f>
        <v>날카로운 이빨 찌르기</v>
      </c>
      <c r="K12" s="6"/>
      <c r="L12" s="6"/>
      <c r="M12" s="2"/>
      <c r="N12" s="422" t="str">
        <f>IF(OR(RIGHT(J12,3)="두르기",RIGHT(J12,3)="찌르기"),CONCATENATE("(",Sheet1!AE9,")","R:",Sheet1!AD9,"/",Sheet1!Z9,IF(Sheet1!AA9&gt;=0,CONCATENATE("+",Sheet1!AA9),Sheet1!AA9)," ",Sheet1!AB9,"/","P:",Sheet1!N65),CONCATENATE("(",Sheet1!$AF$3,")","R:",CONCATENATE("(",Sheet1!$AD$3,"/",Sheet1!$AE$3,")"),"/",Sheet1!$Z$3,IF(Sheet1!$AA$3&gt;=0,CONCATENATE("+",Sheet1!$AA$3),Sheet1!$AA$3)," ",Sheet1!$AB$3,"/","정",Sheet1!$M$75,"/","연",Sheet1!$N$75,"/","장",Sheet1!$O$75))</f>
        <v>(17)R:C/1d-1 베기/P:불가</v>
      </c>
      <c r="O12" s="6"/>
      <c r="P12" s="6"/>
      <c r="Q12" s="423"/>
      <c r="R12" s="424" t="str">
        <f>Sheet1!G18</f>
        <v>1d+1</v>
      </c>
      <c r="S12" s="216"/>
    </row>
    <row r="13" ht="15.0" customHeight="1">
      <c r="B13" s="404"/>
      <c r="C13" s="216"/>
      <c r="D13" s="216"/>
      <c r="E13" s="216"/>
      <c r="F13" s="216"/>
      <c r="G13" s="216"/>
      <c r="H13" s="216"/>
      <c r="I13" s="216"/>
      <c r="J13" s="425" t="s">
        <v>472</v>
      </c>
      <c r="K13" s="6"/>
      <c r="L13" s="6"/>
      <c r="M13" s="6"/>
      <c r="N13" s="6"/>
      <c r="O13" s="6"/>
      <c r="P13" s="6"/>
      <c r="Q13" s="423"/>
      <c r="R13" s="426"/>
    </row>
    <row r="14" ht="15.0" customHeight="1">
      <c r="B14" s="404"/>
      <c r="C14" s="216"/>
      <c r="D14" s="216"/>
      <c r="E14" s="216"/>
      <c r="F14" s="216"/>
      <c r="G14" s="216"/>
      <c r="H14" s="216"/>
      <c r="I14" s="216"/>
      <c r="J14" s="425" t="s">
        <v>473</v>
      </c>
      <c r="K14" s="6"/>
      <c r="L14" s="6"/>
      <c r="M14" s="6"/>
      <c r="N14" s="6"/>
      <c r="O14" s="6"/>
      <c r="P14" s="6"/>
      <c r="Q14" s="423"/>
      <c r="R14" s="427" t="str">
        <f>Sheet1!N25</f>
        <v>맨몸</v>
      </c>
    </row>
    <row r="15" ht="15.0" customHeight="1">
      <c r="B15" s="404"/>
      <c r="C15" s="216"/>
      <c r="D15" s="216"/>
      <c r="E15" s="216"/>
      <c r="F15" s="216"/>
      <c r="G15" s="216"/>
      <c r="H15" s="216"/>
      <c r="I15" s="216"/>
      <c r="J15" s="425" t="s">
        <v>474</v>
      </c>
      <c r="K15" s="6"/>
      <c r="L15" s="6"/>
      <c r="M15" s="6"/>
      <c r="N15" s="6"/>
      <c r="O15" s="6"/>
      <c r="P15" s="6"/>
      <c r="Q15" s="423"/>
      <c r="R15" s="426"/>
      <c r="T15" s="216"/>
    </row>
    <row r="16" ht="15.0" customHeight="1">
      <c r="B16" s="428" t="str">
        <f>CONCATENATE("특성 : ",IF(Sheet1!J31=0,"",CONCATENATE(Sheet1!A31)),IF(Sheet1!J32=0,"",CONCATENATE(", ",Sheet1!A32)),IF(Sheet1!J33=0,"",CONCATENATE(", ",Sheet1!A33)),IF(Sheet1!J34=0,"",CONCATENATE(", ",Sheet1!A34)),IF(Sheet1!J35=0,"",CONCATENATE(", ",Sheet1!A35)),IF(Sheet1!J36=0,"",CONCATENATE(", ",Sheet1!A36)),IF(Sheet1!J37=0,"",CONCATENATE(", ",Sheet1!A37)),IF(Sheet1!J38=0,"",CONCATENATE(", ",Sheet1!A38)),IF(Sheet1!J39=0,"",CONCATENATE(", ",Sheet1!A39)),IF(Sheet1!J40=0,"",CONCATENATE(", ",Sheet1!A40)),IF(Sheet1!J41=0,"",CONCATENATE(", ",Sheet1!A41)),IF(Sheet1!J42=0,"",CONCATENATE(", ",Sheet1!A42)),IF(Sheet1!J43=0,"",CONCATENATE(", ",Sheet1!A43)),IF(Sheet1!J45=0,"",CONCATENATE(", ",Sheet1!A45)),IF(Sheet1!J46=0,"",CONCATENATE(", ",Sheet1!A46)),IF(Sheet1!J47=0,"",CONCATENATE(", ",Sheet1!A47)),IF(Sheet1!J48=0,"",CONCATENATE(", ",Sheet1!A48)),IF(Sheet1!J49=0,"",CONCATENATE(", ",Sheet1!A49)),IF(Sheet1!J50=0,"",CONCATENATE(", ",Sheet1!A50)),IF(Sheet1!J51=0,"",CONCATENATE(", ",Sheet1!A51)),IF(Sheet1!J52=0,"",CONCATENATE(", ",Sheet1!A52)),IF(Sheet1!J53=0,"",CONCATENATE(", ",Sheet1!A53)),IF(Sheet1!J54=0,"",CONCATENATE(", ",Sheet1!A54)),IF(Sheet1!J55=0,"",CONCATENATE(", ",Sheet1!A55)),IF(Sheet1!J56=0,"",CONCATENATE(", ",Sheet1!A56)),IF(Sheet1!J57=0,"",CONCATENATE(", ",Sheet1!A57)),IF(Sheet1!J58=0,"",CONCATENATE(", ",Sheet1!A58)))</f>
        <v>특성 : 마법 재능 0단계, 뭉툭한 발톱, 날카로운 이빨, 냄새 판별, 대담성 3단계, 전투 반사신경, 추가 다리(네 다리), 상호 교감(주인), 마법적 동물 1단계, 전투 숙달 1단계, 의무(항상, 위험), 창의력 부족, 천대 계층(소유물), 수평형, 정밀 수작업 불가, 외로움증(경미)</v>
      </c>
      <c r="C16" s="395"/>
      <c r="D16" s="395"/>
      <c r="E16" s="395"/>
      <c r="F16" s="395"/>
      <c r="G16" s="395"/>
      <c r="H16" s="395"/>
      <c r="I16" s="429"/>
      <c r="J16" s="430"/>
      <c r="K16" s="6"/>
      <c r="L16" s="6"/>
      <c r="M16" s="2"/>
      <c r="N16" s="422"/>
      <c r="O16" s="6"/>
      <c r="P16" s="6"/>
      <c r="Q16" s="423"/>
      <c r="R16" s="431"/>
    </row>
    <row r="17" ht="15.0" customHeight="1">
      <c r="B17" s="432"/>
      <c r="I17" s="433"/>
      <c r="J17" s="434"/>
      <c r="K17" s="6"/>
      <c r="L17" s="6"/>
      <c r="M17" s="2"/>
      <c r="N17" s="435"/>
      <c r="O17" s="6"/>
      <c r="P17" s="6"/>
      <c r="Q17" s="423"/>
      <c r="R17" s="431"/>
    </row>
    <row r="18" ht="15.0" customHeight="1">
      <c r="B18" s="432"/>
      <c r="I18" s="433"/>
      <c r="J18" s="430"/>
      <c r="K18" s="6"/>
      <c r="L18" s="6"/>
      <c r="M18" s="2"/>
      <c r="N18" s="422"/>
      <c r="O18" s="6"/>
      <c r="P18" s="6"/>
      <c r="Q18" s="423"/>
      <c r="R18" s="431"/>
    </row>
    <row r="19" ht="15.0" customHeight="1">
      <c r="B19" s="436"/>
      <c r="C19" s="409"/>
      <c r="D19" s="409"/>
      <c r="E19" s="409"/>
      <c r="F19" s="409"/>
      <c r="G19" s="409"/>
      <c r="H19" s="409"/>
      <c r="I19" s="437"/>
      <c r="J19" s="434"/>
      <c r="K19" s="6"/>
      <c r="L19" s="6"/>
      <c r="M19" s="2"/>
      <c r="N19" s="435"/>
      <c r="O19" s="6"/>
      <c r="P19" s="6"/>
      <c r="Q19" s="423"/>
      <c r="R19" s="431"/>
    </row>
    <row r="20" ht="15.0" customHeight="1">
      <c r="B20" s="428" t="str">
        <f>CONCATENATE("기능 : ",IF(Sheet1!R31=0,"",CONCATENATE(Sheet1!M31,"(",Sheet1!R31,")")),IF(Sheet1!R32=0,"",CONCATENATE(", ",Sheet1!M32,"(",Sheet1!R32,")")),IF(Sheet1!R33=0,"",CONCATENATE(", ",Sheet1!M33,"(",Sheet1!R33,")")),IF(Sheet1!R34=0,"",CONCATENATE(", ",Sheet1!M34,"(",Sheet1!R34,")")),IF(Sheet1!R35=0,"",CONCATENATE(", ",Sheet1!M35,"(",Sheet1!R35,")")),IF(Sheet1!R36=0,"",CONCATENATE(", ",Sheet1!M36,"(",Sheet1!R36,")")),IF(Sheet1!R37=0,"",CONCATENATE(", ",Sheet1!M37,"(",Sheet1!R37,")")),IF(Sheet1!R38=0,"",CONCATENATE(", ",Sheet1!M38,"(",Sheet1!R38,")")),IF(Sheet1!R39=0,"",CONCATENATE(", ",Sheet1!M39,"(",Sheet1!R39,")")),IF(Sheet1!R40=0,"",CONCATENATE(", ",Sheet1!M40,"(",Sheet1!R40,")")),IF(Sheet1!R41=0,"",CONCATENATE(", ",Sheet1!M41,"(",Sheet1!R41,")")),IF(Sheet1!R42=0,"",CONCATENATE(", ",Sheet1!M42,"(",Sheet1!R42,")")),IF(Sheet1!R43=0,"",CONCATENATE(", ",Sheet1!M43,"(",Sheet1!R43,")")),IF(Sheet1!R44=0,"",CONCATENATE(", ",Sheet1!M44,"(",Sheet1!R44,")")),IF(Sheet1!R45=0,"",CONCATENATE(", ",Sheet1!M45,"(",Sheet1!R45,")")),IF(Sheet1!R46=0,"",CONCATENATE(", ",Sheet1!M46,"(",Sheet1!R46,")")),IF(Sheet1!R47=0,"",CONCATENATE(", ",Sheet1!M47,"(",Sheet1!R47,")")),IF(Sheet1!R48=0,"",CONCATENATE(", ",Sheet1!M48,"(",Sheet1!R48,")")),IF(Sheet1!R49=0,"",CONCATENATE(", ",Sheet1!M49,"(",Sheet1!R49,")")),IF(Sheet1!R50=0,"",CONCATENATE(", ",Sheet1!M50,"(",Sheet1!R50,")")),IF(Sheet1!R51=0,"",CONCATENATE(", ",Sheet1!M51,"(",Sheet1!R51,")")),IF(Sheet1!R52=0,"",CONCATENATE(", ",Sheet1!M52,"(",Sheet1!R52,")")),IF(Sheet1!R53=0,"",CONCATENATE(", ",Sheet1!M53,"(",Sheet1!R53,")")),IF(Sheet1!R54=0,"",CONCATENATE(", ",Sheet1!M54,"(",Sheet1!R54,")")),IF(Sheet1!R55=0,"",CONCATENATE(", ",Sheet1!M55,"(",Sheet1!R55,")")),IF(Sheet1!R56=0,"",CONCATENATE(", ",Sheet1!M56,"(",Sheet1!R56,")")),IF(Sheet1!R57=0,"",CONCATENATE(", ",Sheet1!M57,"(",Sheet1!R57,")")),IF(Sheet1!R58=0,"",CONCATENATE(", ",Sheet1!M58,"(",Sheet1!R58,")")),IF(Sheet1!AD41=0,"",CONCATENATE(", ",Sheet1!W41,"(",Sheet1!AC41,")")),IF(Sheet1!AD42=0,"",CONCATENATE(", ",Sheet1!W42,"(",Sheet1!AC42,")")),IF(Sheet1!AD43=0,"",CONCATENATE(", ",Sheet1!W43,"(",Sheet1!AC43,")")),IF(Sheet1!AD44=0,"",CONCATENATE(", ",Sheet1!W44,"(",Sheet1!AC44,")")),IF(Sheet1!AD45=0,"",CONCATENATE(", ",Sheet1!W45,"(",Sheet1!AC45,")")),IF(Sheet1!AD46=0,"",CONCATENATE(", ",Sheet1!W46,"(",Sheet1!AC46,")")),IF(Sheet1!AD47=0,"",CONCATENATE(", ",Sheet1!W47,"(",Sheet1!AC47,")")))</f>
        <v>기능 : 격투(17), 추적(20), 육신 방어(12), 정신 방어(11), 도약(16)</v>
      </c>
      <c r="C20" s="395"/>
      <c r="D20" s="395"/>
      <c r="E20" s="395"/>
      <c r="F20" s="395"/>
      <c r="G20" s="395"/>
      <c r="H20" s="395"/>
      <c r="I20" s="396"/>
      <c r="J20" s="430"/>
      <c r="K20" s="6"/>
      <c r="L20" s="6"/>
      <c r="M20" s="2"/>
      <c r="N20" s="422"/>
      <c r="O20" s="6"/>
      <c r="P20" s="6"/>
      <c r="Q20" s="423"/>
      <c r="R20" s="431"/>
    </row>
    <row r="21" ht="15.0" customHeight="1">
      <c r="B21" s="432"/>
      <c r="I21" s="403"/>
      <c r="J21" s="434"/>
      <c r="K21" s="6"/>
      <c r="L21" s="6"/>
      <c r="M21" s="2"/>
      <c r="N21" s="435"/>
      <c r="O21" s="6"/>
      <c r="P21" s="6"/>
      <c r="Q21" s="423"/>
      <c r="R21" s="438"/>
    </row>
    <row r="22" ht="15.0" customHeight="1">
      <c r="B22" s="432"/>
      <c r="I22" s="403"/>
      <c r="J22" s="439"/>
      <c r="K22" s="440"/>
      <c r="L22" s="440"/>
      <c r="M22" s="441"/>
      <c r="N22" s="442"/>
      <c r="O22" s="440"/>
      <c r="P22" s="440"/>
      <c r="Q22" s="443"/>
      <c r="R22" s="444" t="str">
        <f>Sheet1!J2</f>
        <v>0</v>
      </c>
    </row>
    <row r="23" ht="15.0" customHeight="1">
      <c r="B23" s="436"/>
      <c r="C23" s="409"/>
      <c r="D23" s="409"/>
      <c r="E23" s="409"/>
      <c r="F23" s="409"/>
      <c r="G23" s="409"/>
      <c r="H23" s="409"/>
      <c r="I23" s="410"/>
      <c r="J23" s="445"/>
      <c r="K23" s="445"/>
      <c r="L23" s="445"/>
      <c r="M23" s="445"/>
      <c r="N23" s="445"/>
      <c r="O23" s="445"/>
      <c r="P23" s="445"/>
      <c r="Q23" s="438"/>
      <c r="R23" s="426"/>
    </row>
    <row r="24" ht="15.0" customHeight="1">
      <c r="B24" s="216"/>
    </row>
    <row r="27" ht="15.0" customHeight="1">
      <c r="B27" s="216"/>
    </row>
    <row r="28" ht="15.0" customHeight="1">
      <c r="B28" s="216"/>
    </row>
    <row r="29" ht="15.0" customHeight="1">
      <c r="B29" s="216"/>
    </row>
    <row r="30" ht="15.0" customHeight="1">
      <c r="B30" s="216"/>
    </row>
    <row r="31" ht="15.0" customHeight="1">
      <c r="B31" s="216"/>
    </row>
    <row r="32" ht="15.0" customHeight="1">
      <c r="B32" s="216"/>
    </row>
  </sheetData>
  <mergeCells count="31">
    <mergeCell ref="N22:Q22"/>
    <mergeCell ref="N16:Q16"/>
    <mergeCell ref="N17:Q17"/>
    <mergeCell ref="N18:Q18"/>
    <mergeCell ref="N19:Q19"/>
    <mergeCell ref="N20:Q20"/>
    <mergeCell ref="P2:R2"/>
    <mergeCell ref="P3:R9"/>
    <mergeCell ref="B20:I23"/>
    <mergeCell ref="J22:M22"/>
    <mergeCell ref="B2:E2"/>
    <mergeCell ref="B16:I19"/>
    <mergeCell ref="R22:R23"/>
    <mergeCell ref="J10:K10"/>
    <mergeCell ref="J12:M12"/>
    <mergeCell ref="J11:M11"/>
    <mergeCell ref="J16:M16"/>
    <mergeCell ref="J17:M17"/>
    <mergeCell ref="J20:M20"/>
    <mergeCell ref="J18:M18"/>
    <mergeCell ref="J19:M19"/>
    <mergeCell ref="J21:M21"/>
    <mergeCell ref="N21:Q21"/>
    <mergeCell ref="R14:R15"/>
    <mergeCell ref="J13:Q13"/>
    <mergeCell ref="J14:Q14"/>
    <mergeCell ref="J15:Q15"/>
    <mergeCell ref="R10:R11"/>
    <mergeCell ref="R12:R13"/>
    <mergeCell ref="N11:Q11"/>
    <mergeCell ref="N12:Q1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6.29"/>
    <col customWidth="1" min="2" max="12" width="7.57"/>
    <col customWidth="1" min="13" max="13" width="3.43"/>
    <col customWidth="1" min="14" max="14" width="4.43"/>
    <col customWidth="1" min="15" max="15" width="3.29"/>
    <col customWidth="1" min="16" max="16" width="5.71"/>
  </cols>
  <sheetData>
    <row r="1" ht="16.5" customHeight="1">
      <c r="A1" s="446" t="s">
        <v>19</v>
      </c>
      <c r="B1" s="446" t="s">
        <v>49</v>
      </c>
      <c r="C1" s="446" t="s">
        <v>50</v>
      </c>
      <c r="F1" s="216" t="s">
        <v>93</v>
      </c>
      <c r="G1" s="216" t="s">
        <v>98</v>
      </c>
      <c r="H1" s="216" t="s">
        <v>101</v>
      </c>
      <c r="I1" s="216" t="s">
        <v>108</v>
      </c>
      <c r="J1" s="216" t="s">
        <v>475</v>
      </c>
      <c r="K1" s="71" t="s">
        <v>476</v>
      </c>
      <c r="M1" s="446" t="s">
        <v>49</v>
      </c>
      <c r="O1" s="446" t="s">
        <v>50</v>
      </c>
    </row>
    <row r="2" ht="16.5" customHeight="1">
      <c r="A2" s="446">
        <v>1.0</v>
      </c>
      <c r="B2" s="446" t="s">
        <v>477</v>
      </c>
      <c r="C2" s="446" t="s">
        <v>478</v>
      </c>
      <c r="F2" s="216">
        <v>-3.0</v>
      </c>
      <c r="J2" s="216">
        <v>1.0</v>
      </c>
      <c r="K2" s="447" t="str">
        <f t="shared" ref="K2:K105" si="1">J2*3</f>
        <v>3</v>
      </c>
      <c r="M2" s="216" t="str">
        <f t="shared" ref="M2:M90" si="2">LEFT(B2,2)</f>
        <v>1d</v>
      </c>
      <c r="N2" s="448" t="str">
        <f t="shared" ref="N2:N90" si="3">IF(RIGHT(B2,2)=LEFT(B2,2),0,RIGHT(B2,2))</f>
        <v>-6</v>
      </c>
      <c r="O2" s="216" t="str">
        <f t="shared" ref="O2:O70" si="4">LEFT(C2,2)</f>
        <v>1d</v>
      </c>
      <c r="P2" s="448" t="str">
        <f t="shared" ref="P2:P70" si="5">IF(RIGHT(C2,2)=LEFT(C2,2),0,RIGHT(C2,2))</f>
        <v>-5</v>
      </c>
    </row>
    <row r="3" ht="16.5" customHeight="1">
      <c r="A3" s="446">
        <v>2.0</v>
      </c>
      <c r="B3" s="446" t="s">
        <v>477</v>
      </c>
      <c r="C3" s="446" t="s">
        <v>478</v>
      </c>
      <c r="F3" s="216" t="str">
        <f t="shared" ref="F3:F105" si="6">F2+1</f>
        <v>-2</v>
      </c>
      <c r="I3" s="216">
        <v>1.0</v>
      </c>
      <c r="J3" s="216">
        <v>2.0</v>
      </c>
      <c r="K3" s="447" t="str">
        <f t="shared" si="1"/>
        <v>6</v>
      </c>
      <c r="M3" s="216" t="str">
        <f t="shared" si="2"/>
        <v>1d</v>
      </c>
      <c r="N3" s="448" t="str">
        <f t="shared" si="3"/>
        <v>-6</v>
      </c>
      <c r="O3" s="216" t="str">
        <f t="shared" si="4"/>
        <v>1d</v>
      </c>
      <c r="P3" s="448" t="str">
        <f t="shared" si="5"/>
        <v>-5</v>
      </c>
    </row>
    <row r="4" ht="16.5" customHeight="1">
      <c r="A4" s="446">
        <v>3.0</v>
      </c>
      <c r="B4" s="446" t="s">
        <v>478</v>
      </c>
      <c r="C4" s="446" t="s">
        <v>479</v>
      </c>
      <c r="F4" s="216" t="str">
        <f t="shared" si="6"/>
        <v>-1</v>
      </c>
      <c r="H4" s="216">
        <v>1.0</v>
      </c>
      <c r="I4" s="216">
        <v>2.0</v>
      </c>
      <c r="J4" s="216">
        <v>4.0</v>
      </c>
      <c r="K4" s="447" t="str">
        <f t="shared" si="1"/>
        <v>12</v>
      </c>
      <c r="M4" s="216" t="str">
        <f t="shared" si="2"/>
        <v>1d</v>
      </c>
      <c r="N4" s="448" t="str">
        <f t="shared" si="3"/>
        <v>-5</v>
      </c>
      <c r="O4" s="216" t="str">
        <f t="shared" si="4"/>
        <v>1d</v>
      </c>
      <c r="P4" s="448" t="str">
        <f t="shared" si="5"/>
        <v>-4</v>
      </c>
    </row>
    <row r="5" ht="16.5" customHeight="1">
      <c r="A5" s="446">
        <v>4.0</v>
      </c>
      <c r="B5" s="446" t="s">
        <v>478</v>
      </c>
      <c r="C5" s="446" t="s">
        <v>479</v>
      </c>
      <c r="F5" s="216" t="str">
        <f t="shared" si="6"/>
        <v>0</v>
      </c>
      <c r="G5" s="216">
        <v>1.0</v>
      </c>
      <c r="H5" s="216">
        <v>2.0</v>
      </c>
      <c r="I5" s="216">
        <v>4.0</v>
      </c>
      <c r="J5" s="216" t="str">
        <f>J4 +4</f>
        <v>8</v>
      </c>
      <c r="K5" s="447" t="str">
        <f t="shared" si="1"/>
        <v>24</v>
      </c>
      <c r="M5" s="216" t="str">
        <f t="shared" si="2"/>
        <v>1d</v>
      </c>
      <c r="N5" s="448" t="str">
        <f t="shared" si="3"/>
        <v>-5</v>
      </c>
      <c r="O5" s="216" t="str">
        <f t="shared" si="4"/>
        <v>1d</v>
      </c>
      <c r="P5" s="448" t="str">
        <f t="shared" si="5"/>
        <v>-4</v>
      </c>
    </row>
    <row r="6" ht="16.5" customHeight="1">
      <c r="A6" s="446">
        <v>5.0</v>
      </c>
      <c r="B6" s="446" t="s">
        <v>479</v>
      </c>
      <c r="C6" s="446" t="s">
        <v>283</v>
      </c>
      <c r="F6" s="216" t="str">
        <f t="shared" si="6"/>
        <v>1</v>
      </c>
      <c r="G6" s="216">
        <v>2.0</v>
      </c>
      <c r="H6" s="216">
        <v>4.0</v>
      </c>
      <c r="I6" s="216" t="str">
        <f t="shared" ref="I6:J6" si="7">I5 +4</f>
        <v>8</v>
      </c>
      <c r="J6" s="216" t="str">
        <f t="shared" si="7"/>
        <v>12</v>
      </c>
      <c r="K6" s="447" t="str">
        <f t="shared" si="1"/>
        <v>36</v>
      </c>
      <c r="M6" s="216" t="str">
        <f t="shared" si="2"/>
        <v>1d</v>
      </c>
      <c r="N6" s="448" t="str">
        <f t="shared" si="3"/>
        <v>-4</v>
      </c>
      <c r="O6" s="216" t="str">
        <f t="shared" si="4"/>
        <v>1d</v>
      </c>
      <c r="P6" s="448" t="str">
        <f t="shared" si="5"/>
        <v>-3</v>
      </c>
    </row>
    <row r="7" ht="16.5" customHeight="1">
      <c r="A7" s="446">
        <v>6.0</v>
      </c>
      <c r="B7" s="446" t="s">
        <v>479</v>
      </c>
      <c r="C7" s="446" t="s">
        <v>283</v>
      </c>
      <c r="F7" s="216" t="str">
        <f t="shared" si="6"/>
        <v>2</v>
      </c>
      <c r="G7" s="216">
        <v>4.0</v>
      </c>
      <c r="H7" s="216" t="str">
        <f t="shared" ref="H7:J7" si="8">H6 +4</f>
        <v>8</v>
      </c>
      <c r="I7" s="216" t="str">
        <f t="shared" si="8"/>
        <v>12</v>
      </c>
      <c r="J7" s="216" t="str">
        <f t="shared" si="8"/>
        <v>16</v>
      </c>
      <c r="K7" s="447" t="str">
        <f t="shared" si="1"/>
        <v>48</v>
      </c>
      <c r="M7" s="216" t="str">
        <f t="shared" si="2"/>
        <v>1d</v>
      </c>
      <c r="N7" s="448" t="str">
        <f t="shared" si="3"/>
        <v>-4</v>
      </c>
      <c r="O7" s="216" t="str">
        <f t="shared" si="4"/>
        <v>1d</v>
      </c>
      <c r="P7" s="448" t="str">
        <f t="shared" si="5"/>
        <v>-3</v>
      </c>
    </row>
    <row r="8" ht="16.5" customHeight="1">
      <c r="A8" s="446">
        <v>7.0</v>
      </c>
      <c r="B8" s="446" t="s">
        <v>283</v>
      </c>
      <c r="C8" s="446" t="s">
        <v>480</v>
      </c>
      <c r="F8" s="216" t="str">
        <f t="shared" si="6"/>
        <v>3</v>
      </c>
      <c r="G8" s="216" t="str">
        <f t="shared" ref="G8:J8" si="9">G7 +4</f>
        <v>8</v>
      </c>
      <c r="H8" s="216" t="str">
        <f t="shared" si="9"/>
        <v>12</v>
      </c>
      <c r="I8" s="216" t="str">
        <f t="shared" si="9"/>
        <v>16</v>
      </c>
      <c r="J8" s="216" t="str">
        <f t="shared" si="9"/>
        <v>20</v>
      </c>
      <c r="K8" s="447" t="str">
        <f t="shared" si="1"/>
        <v>60</v>
      </c>
      <c r="M8" s="216" t="str">
        <f t="shared" si="2"/>
        <v>1d</v>
      </c>
      <c r="N8" s="448" t="str">
        <f t="shared" si="3"/>
        <v>-3</v>
      </c>
      <c r="O8" s="216" t="str">
        <f t="shared" si="4"/>
        <v>1d</v>
      </c>
      <c r="P8" s="448" t="str">
        <f t="shared" si="5"/>
        <v>-2</v>
      </c>
    </row>
    <row r="9" ht="16.5" customHeight="1">
      <c r="A9" s="446">
        <v>8.0</v>
      </c>
      <c r="B9" s="446" t="s">
        <v>283</v>
      </c>
      <c r="C9" s="446" t="s">
        <v>480</v>
      </c>
      <c r="F9" s="216" t="str">
        <f t="shared" si="6"/>
        <v>4</v>
      </c>
      <c r="G9" s="216" t="str">
        <f t="shared" ref="G9:J9" si="10">G8 +4</f>
        <v>12</v>
      </c>
      <c r="H9" s="216" t="str">
        <f t="shared" si="10"/>
        <v>16</v>
      </c>
      <c r="I9" s="216" t="str">
        <f t="shared" si="10"/>
        <v>20</v>
      </c>
      <c r="J9" s="216" t="str">
        <f t="shared" si="10"/>
        <v>24</v>
      </c>
      <c r="K9" s="447" t="str">
        <f t="shared" si="1"/>
        <v>72</v>
      </c>
      <c r="M9" s="216" t="str">
        <f t="shared" si="2"/>
        <v>1d</v>
      </c>
      <c r="N9" s="448" t="str">
        <f t="shared" si="3"/>
        <v>-3</v>
      </c>
      <c r="O9" s="216" t="str">
        <f t="shared" si="4"/>
        <v>1d</v>
      </c>
      <c r="P9" s="448" t="str">
        <f t="shared" si="5"/>
        <v>-2</v>
      </c>
    </row>
    <row r="10" ht="16.5" customHeight="1">
      <c r="A10" s="446">
        <v>9.0</v>
      </c>
      <c r="B10" s="446" t="s">
        <v>480</v>
      </c>
      <c r="C10" s="446" t="s">
        <v>481</v>
      </c>
      <c r="F10" s="216" t="str">
        <f t="shared" si="6"/>
        <v>5</v>
      </c>
      <c r="G10" s="216" t="str">
        <f t="shared" ref="G10:J10" si="11">G9 +4</f>
        <v>16</v>
      </c>
      <c r="H10" s="216" t="str">
        <f t="shared" si="11"/>
        <v>20</v>
      </c>
      <c r="I10" s="216" t="str">
        <f t="shared" si="11"/>
        <v>24</v>
      </c>
      <c r="J10" s="216" t="str">
        <f t="shared" si="11"/>
        <v>28</v>
      </c>
      <c r="K10" s="447" t="str">
        <f t="shared" si="1"/>
        <v>84</v>
      </c>
      <c r="M10" s="216" t="str">
        <f t="shared" si="2"/>
        <v>1d</v>
      </c>
      <c r="N10" s="448" t="str">
        <f t="shared" si="3"/>
        <v>-2</v>
      </c>
      <c r="O10" s="216" t="str">
        <f t="shared" si="4"/>
        <v>1d</v>
      </c>
      <c r="P10" s="448" t="str">
        <f t="shared" si="5"/>
        <v>-1</v>
      </c>
    </row>
    <row r="11" ht="16.5" customHeight="1">
      <c r="A11" s="446">
        <v>10.0</v>
      </c>
      <c r="B11" s="446" t="s">
        <v>480</v>
      </c>
      <c r="C11" s="446" t="s">
        <v>305</v>
      </c>
      <c r="F11" s="216" t="str">
        <f t="shared" si="6"/>
        <v>6</v>
      </c>
      <c r="G11" s="216" t="str">
        <f t="shared" ref="G11:J11" si="12">G10 +4</f>
        <v>20</v>
      </c>
      <c r="H11" s="216" t="str">
        <f t="shared" si="12"/>
        <v>24</v>
      </c>
      <c r="I11" s="216" t="str">
        <f t="shared" si="12"/>
        <v>28</v>
      </c>
      <c r="J11" s="216" t="str">
        <f t="shared" si="12"/>
        <v>32</v>
      </c>
      <c r="K11" s="447" t="str">
        <f t="shared" si="1"/>
        <v>96</v>
      </c>
      <c r="M11" s="216" t="str">
        <f t="shared" si="2"/>
        <v>1d</v>
      </c>
      <c r="N11" s="448" t="str">
        <f t="shared" si="3"/>
        <v>-2</v>
      </c>
      <c r="O11" s="216" t="str">
        <f t="shared" si="4"/>
        <v>1d</v>
      </c>
      <c r="P11" s="448" t="str">
        <f t="shared" si="5"/>
        <v>0</v>
      </c>
    </row>
    <row r="12" ht="16.5" customHeight="1">
      <c r="A12" s="446">
        <v>11.0</v>
      </c>
      <c r="B12" s="446" t="s">
        <v>481</v>
      </c>
      <c r="C12" s="446" t="s">
        <v>482</v>
      </c>
      <c r="F12" s="216" t="str">
        <f t="shared" si="6"/>
        <v>7</v>
      </c>
      <c r="G12" s="216" t="str">
        <f t="shared" ref="G12:J12" si="13">G11 +4</f>
        <v>24</v>
      </c>
      <c r="H12" s="216" t="str">
        <f t="shared" si="13"/>
        <v>28</v>
      </c>
      <c r="I12" s="216" t="str">
        <f t="shared" si="13"/>
        <v>32</v>
      </c>
      <c r="J12" s="216" t="str">
        <f t="shared" si="13"/>
        <v>36</v>
      </c>
      <c r="K12" s="447" t="str">
        <f t="shared" si="1"/>
        <v>108</v>
      </c>
      <c r="M12" s="216" t="str">
        <f t="shared" si="2"/>
        <v>1d</v>
      </c>
      <c r="N12" s="448" t="str">
        <f t="shared" si="3"/>
        <v>-1</v>
      </c>
      <c r="O12" s="216" t="str">
        <f t="shared" si="4"/>
        <v>1d</v>
      </c>
      <c r="P12" s="448" t="str">
        <f t="shared" si="5"/>
        <v>+1</v>
      </c>
    </row>
    <row r="13" ht="16.5" customHeight="1">
      <c r="A13" s="446">
        <v>12.0</v>
      </c>
      <c r="B13" s="446" t="s">
        <v>481</v>
      </c>
      <c r="C13" s="446" t="s">
        <v>483</v>
      </c>
      <c r="F13" s="216" t="str">
        <f t="shared" si="6"/>
        <v>8</v>
      </c>
      <c r="G13" s="216" t="str">
        <f t="shared" ref="G13:J13" si="14">G12 +4</f>
        <v>28</v>
      </c>
      <c r="H13" s="216" t="str">
        <f t="shared" si="14"/>
        <v>32</v>
      </c>
      <c r="I13" s="216" t="str">
        <f t="shared" si="14"/>
        <v>36</v>
      </c>
      <c r="J13" s="216" t="str">
        <f t="shared" si="14"/>
        <v>40</v>
      </c>
      <c r="K13" s="447" t="str">
        <f t="shared" si="1"/>
        <v>120</v>
      </c>
      <c r="M13" s="216" t="str">
        <f t="shared" si="2"/>
        <v>1d</v>
      </c>
      <c r="N13" s="448" t="str">
        <f t="shared" si="3"/>
        <v>-1</v>
      </c>
      <c r="O13" s="216" t="str">
        <f t="shared" si="4"/>
        <v>1d</v>
      </c>
      <c r="P13" s="448" t="str">
        <f t="shared" si="5"/>
        <v>+2</v>
      </c>
    </row>
    <row r="14" ht="16.5" customHeight="1">
      <c r="A14" s="446">
        <v>13.0</v>
      </c>
      <c r="B14" s="446" t="s">
        <v>305</v>
      </c>
      <c r="C14" s="446" t="s">
        <v>484</v>
      </c>
      <c r="F14" s="216" t="str">
        <f t="shared" si="6"/>
        <v>9</v>
      </c>
      <c r="G14" s="216" t="str">
        <f t="shared" ref="G14:J14" si="15">G13 +4</f>
        <v>32</v>
      </c>
      <c r="H14" s="216" t="str">
        <f t="shared" si="15"/>
        <v>36</v>
      </c>
      <c r="I14" s="216" t="str">
        <f t="shared" si="15"/>
        <v>40</v>
      </c>
      <c r="J14" s="216" t="str">
        <f t="shared" si="15"/>
        <v>44</v>
      </c>
      <c r="K14" s="447" t="str">
        <f t="shared" si="1"/>
        <v>132</v>
      </c>
      <c r="M14" s="216" t="str">
        <f t="shared" si="2"/>
        <v>1d</v>
      </c>
      <c r="N14" s="448" t="str">
        <f t="shared" si="3"/>
        <v>0</v>
      </c>
      <c r="O14" s="216" t="str">
        <f t="shared" si="4"/>
        <v>2d</v>
      </c>
      <c r="P14" s="448" t="str">
        <f t="shared" si="5"/>
        <v>-1</v>
      </c>
    </row>
    <row r="15" ht="16.5" customHeight="1">
      <c r="A15" s="446">
        <v>14.0</v>
      </c>
      <c r="B15" s="446" t="s">
        <v>305</v>
      </c>
      <c r="C15" s="446" t="s">
        <v>485</v>
      </c>
      <c r="F15" s="216" t="str">
        <f t="shared" si="6"/>
        <v>10</v>
      </c>
      <c r="G15" s="216" t="str">
        <f t="shared" ref="G15:J15" si="16">G14 +4</f>
        <v>36</v>
      </c>
      <c r="H15" s="216" t="str">
        <f t="shared" si="16"/>
        <v>40</v>
      </c>
      <c r="I15" s="216" t="str">
        <f t="shared" si="16"/>
        <v>44</v>
      </c>
      <c r="J15" s="216" t="str">
        <f t="shared" si="16"/>
        <v>48</v>
      </c>
      <c r="K15" s="447" t="str">
        <f t="shared" si="1"/>
        <v>144</v>
      </c>
      <c r="M15" s="216" t="str">
        <f t="shared" si="2"/>
        <v>1d</v>
      </c>
      <c r="N15" s="448" t="str">
        <f t="shared" si="3"/>
        <v>0</v>
      </c>
      <c r="O15" s="216" t="str">
        <f t="shared" si="4"/>
        <v>2d</v>
      </c>
      <c r="P15" s="448" t="str">
        <f t="shared" si="5"/>
        <v>0</v>
      </c>
    </row>
    <row r="16" ht="16.5" customHeight="1">
      <c r="A16" s="446">
        <v>15.0</v>
      </c>
      <c r="B16" s="446" t="s">
        <v>482</v>
      </c>
      <c r="C16" s="446" t="s">
        <v>486</v>
      </c>
      <c r="F16" s="216" t="str">
        <f t="shared" si="6"/>
        <v>11</v>
      </c>
      <c r="G16" s="216" t="str">
        <f t="shared" ref="G16:J16" si="17">G15 +4</f>
        <v>40</v>
      </c>
      <c r="H16" s="216" t="str">
        <f t="shared" si="17"/>
        <v>44</v>
      </c>
      <c r="I16" s="216" t="str">
        <f t="shared" si="17"/>
        <v>48</v>
      </c>
      <c r="J16" s="216" t="str">
        <f t="shared" si="17"/>
        <v>52</v>
      </c>
      <c r="K16" s="447" t="str">
        <f t="shared" si="1"/>
        <v>156</v>
      </c>
      <c r="M16" s="216" t="str">
        <f t="shared" si="2"/>
        <v>1d</v>
      </c>
      <c r="N16" s="448" t="str">
        <f t="shared" si="3"/>
        <v>+1</v>
      </c>
      <c r="O16" s="216" t="str">
        <f t="shared" si="4"/>
        <v>2d</v>
      </c>
      <c r="P16" s="448" t="str">
        <f t="shared" si="5"/>
        <v>+1</v>
      </c>
    </row>
    <row r="17" ht="16.5" customHeight="1">
      <c r="A17" s="446">
        <v>16.0</v>
      </c>
      <c r="B17" s="446" t="s">
        <v>482</v>
      </c>
      <c r="C17" s="446" t="s">
        <v>487</v>
      </c>
      <c r="F17" s="216" t="str">
        <f t="shared" si="6"/>
        <v>12</v>
      </c>
      <c r="G17" s="216" t="str">
        <f t="shared" ref="G17:J17" si="18">G16 +4</f>
        <v>44</v>
      </c>
      <c r="H17" s="216" t="str">
        <f t="shared" si="18"/>
        <v>48</v>
      </c>
      <c r="I17" s="216" t="str">
        <f t="shared" si="18"/>
        <v>52</v>
      </c>
      <c r="J17" s="216" t="str">
        <f t="shared" si="18"/>
        <v>56</v>
      </c>
      <c r="K17" s="447" t="str">
        <f t="shared" si="1"/>
        <v>168</v>
      </c>
      <c r="M17" s="216" t="str">
        <f t="shared" si="2"/>
        <v>1d</v>
      </c>
      <c r="N17" s="448" t="str">
        <f t="shared" si="3"/>
        <v>+1</v>
      </c>
      <c r="O17" s="216" t="str">
        <f t="shared" si="4"/>
        <v>2d</v>
      </c>
      <c r="P17" s="448" t="str">
        <f t="shared" si="5"/>
        <v>+2</v>
      </c>
    </row>
    <row r="18" ht="16.5" customHeight="1">
      <c r="A18" s="446">
        <v>17.0</v>
      </c>
      <c r="B18" s="446" t="s">
        <v>483</v>
      </c>
      <c r="C18" s="446" t="s">
        <v>488</v>
      </c>
      <c r="F18" s="216" t="str">
        <f t="shared" si="6"/>
        <v>13</v>
      </c>
      <c r="G18" s="216" t="str">
        <f t="shared" ref="G18:J18" si="19">G17 +4</f>
        <v>48</v>
      </c>
      <c r="H18" s="216" t="str">
        <f t="shared" si="19"/>
        <v>52</v>
      </c>
      <c r="I18" s="216" t="str">
        <f t="shared" si="19"/>
        <v>56</v>
      </c>
      <c r="J18" s="216" t="str">
        <f t="shared" si="19"/>
        <v>60</v>
      </c>
      <c r="K18" s="447" t="str">
        <f t="shared" si="1"/>
        <v>180</v>
      </c>
      <c r="M18" s="216" t="str">
        <f t="shared" si="2"/>
        <v>1d</v>
      </c>
      <c r="N18" s="448" t="str">
        <f t="shared" si="3"/>
        <v>+2</v>
      </c>
      <c r="O18" s="216" t="str">
        <f t="shared" si="4"/>
        <v>3d</v>
      </c>
      <c r="P18" s="448" t="str">
        <f t="shared" si="5"/>
        <v>-1</v>
      </c>
    </row>
    <row r="19" ht="16.5" customHeight="1">
      <c r="A19" s="446">
        <v>18.0</v>
      </c>
      <c r="B19" s="446" t="s">
        <v>483</v>
      </c>
      <c r="C19" s="446" t="s">
        <v>489</v>
      </c>
      <c r="F19" s="216" t="str">
        <f t="shared" si="6"/>
        <v>14</v>
      </c>
      <c r="G19" s="216" t="str">
        <f t="shared" ref="G19:J19" si="20">G18 +4</f>
        <v>52</v>
      </c>
      <c r="H19" s="216" t="str">
        <f t="shared" si="20"/>
        <v>56</v>
      </c>
      <c r="I19" s="216" t="str">
        <f t="shared" si="20"/>
        <v>60</v>
      </c>
      <c r="J19" s="216" t="str">
        <f t="shared" si="20"/>
        <v>64</v>
      </c>
      <c r="K19" s="447" t="str">
        <f t="shared" si="1"/>
        <v>192</v>
      </c>
      <c r="M19" s="216" t="str">
        <f t="shared" si="2"/>
        <v>1d</v>
      </c>
      <c r="N19" s="448" t="str">
        <f t="shared" si="3"/>
        <v>+2</v>
      </c>
      <c r="O19" s="216" t="str">
        <f t="shared" si="4"/>
        <v>3d</v>
      </c>
      <c r="P19" s="448" t="str">
        <f t="shared" si="5"/>
        <v>0</v>
      </c>
    </row>
    <row r="20" ht="16.5" customHeight="1">
      <c r="A20" s="446">
        <v>19.0</v>
      </c>
      <c r="B20" s="446" t="s">
        <v>484</v>
      </c>
      <c r="C20" s="446" t="s">
        <v>490</v>
      </c>
      <c r="F20" s="216" t="str">
        <f t="shared" si="6"/>
        <v>15</v>
      </c>
      <c r="G20" s="216" t="str">
        <f t="shared" ref="G20:J20" si="21">G19 +4</f>
        <v>56</v>
      </c>
      <c r="H20" s="216" t="str">
        <f t="shared" si="21"/>
        <v>60</v>
      </c>
      <c r="I20" s="216" t="str">
        <f t="shared" si="21"/>
        <v>64</v>
      </c>
      <c r="J20" s="216" t="str">
        <f t="shared" si="21"/>
        <v>68</v>
      </c>
      <c r="K20" s="447" t="str">
        <f t="shared" si="1"/>
        <v>204</v>
      </c>
      <c r="M20" s="216" t="str">
        <f t="shared" si="2"/>
        <v>2d</v>
      </c>
      <c r="N20" s="448" t="str">
        <f t="shared" si="3"/>
        <v>-1</v>
      </c>
      <c r="O20" s="216" t="str">
        <f t="shared" si="4"/>
        <v>3d</v>
      </c>
      <c r="P20" s="448" t="str">
        <f t="shared" si="5"/>
        <v>+1</v>
      </c>
    </row>
    <row r="21" ht="16.5" customHeight="1">
      <c r="A21" s="446">
        <v>20.0</v>
      </c>
      <c r="B21" s="446" t="s">
        <v>484</v>
      </c>
      <c r="C21" s="446" t="s">
        <v>491</v>
      </c>
      <c r="F21" s="216" t="str">
        <f t="shared" si="6"/>
        <v>16</v>
      </c>
      <c r="G21" s="216" t="str">
        <f t="shared" ref="G21:J21" si="22">G20 +4</f>
        <v>60</v>
      </c>
      <c r="H21" s="216" t="str">
        <f t="shared" si="22"/>
        <v>64</v>
      </c>
      <c r="I21" s="216" t="str">
        <f t="shared" si="22"/>
        <v>68</v>
      </c>
      <c r="J21" s="216" t="str">
        <f t="shared" si="22"/>
        <v>72</v>
      </c>
      <c r="K21" s="447" t="str">
        <f t="shared" si="1"/>
        <v>216</v>
      </c>
      <c r="M21" s="216" t="str">
        <f t="shared" si="2"/>
        <v>2d</v>
      </c>
      <c r="N21" s="448" t="str">
        <f t="shared" si="3"/>
        <v>-1</v>
      </c>
      <c r="O21" s="216" t="str">
        <f t="shared" si="4"/>
        <v>3d</v>
      </c>
      <c r="P21" s="448" t="str">
        <f t="shared" si="5"/>
        <v>+2</v>
      </c>
    </row>
    <row r="22" ht="16.5" customHeight="1">
      <c r="A22" s="446">
        <v>21.0</v>
      </c>
      <c r="B22" s="446" t="s">
        <v>485</v>
      </c>
      <c r="C22" s="446" t="s">
        <v>492</v>
      </c>
      <c r="F22" s="216" t="str">
        <f t="shared" si="6"/>
        <v>17</v>
      </c>
      <c r="G22" s="216" t="str">
        <f t="shared" ref="G22:J22" si="23">G21 +4</f>
        <v>64</v>
      </c>
      <c r="H22" s="216" t="str">
        <f t="shared" si="23"/>
        <v>68</v>
      </c>
      <c r="I22" s="216" t="str">
        <f t="shared" si="23"/>
        <v>72</v>
      </c>
      <c r="J22" s="216" t="str">
        <f t="shared" si="23"/>
        <v>76</v>
      </c>
      <c r="K22" s="447" t="str">
        <f t="shared" si="1"/>
        <v>228</v>
      </c>
      <c r="M22" s="216" t="str">
        <f t="shared" si="2"/>
        <v>2d</v>
      </c>
      <c r="N22" s="448" t="str">
        <f t="shared" si="3"/>
        <v>0</v>
      </c>
      <c r="O22" s="216" t="str">
        <f t="shared" si="4"/>
        <v>4d</v>
      </c>
      <c r="P22" s="448" t="str">
        <f t="shared" si="5"/>
        <v>-1</v>
      </c>
    </row>
    <row r="23" ht="16.5" customHeight="1">
      <c r="A23" s="446">
        <v>22.0</v>
      </c>
      <c r="B23" s="446" t="s">
        <v>485</v>
      </c>
      <c r="C23" s="446" t="s">
        <v>493</v>
      </c>
      <c r="F23" s="216" t="str">
        <f t="shared" si="6"/>
        <v>18</v>
      </c>
      <c r="G23" s="216" t="str">
        <f t="shared" ref="G23:J23" si="24">G22 +4</f>
        <v>68</v>
      </c>
      <c r="H23" s="216" t="str">
        <f t="shared" si="24"/>
        <v>72</v>
      </c>
      <c r="I23" s="216" t="str">
        <f t="shared" si="24"/>
        <v>76</v>
      </c>
      <c r="J23" s="216" t="str">
        <f t="shared" si="24"/>
        <v>80</v>
      </c>
      <c r="K23" s="447" t="str">
        <f t="shared" si="1"/>
        <v>240</v>
      </c>
      <c r="M23" s="216" t="str">
        <f t="shared" si="2"/>
        <v>2d</v>
      </c>
      <c r="N23" s="448" t="str">
        <f t="shared" si="3"/>
        <v>0</v>
      </c>
      <c r="O23" s="216" t="str">
        <f t="shared" si="4"/>
        <v>4d</v>
      </c>
      <c r="P23" s="448" t="str">
        <f t="shared" si="5"/>
        <v>0</v>
      </c>
    </row>
    <row r="24" ht="16.5" customHeight="1">
      <c r="A24" s="446">
        <v>23.0</v>
      </c>
      <c r="B24" s="446" t="s">
        <v>486</v>
      </c>
      <c r="C24" s="446" t="s">
        <v>494</v>
      </c>
      <c r="F24" s="216" t="str">
        <f t="shared" si="6"/>
        <v>19</v>
      </c>
      <c r="G24" s="216" t="str">
        <f t="shared" ref="G24:J24" si="25">G23 +4</f>
        <v>72</v>
      </c>
      <c r="H24" s="216" t="str">
        <f t="shared" si="25"/>
        <v>76</v>
      </c>
      <c r="I24" s="216" t="str">
        <f t="shared" si="25"/>
        <v>80</v>
      </c>
      <c r="J24" s="216" t="str">
        <f t="shared" si="25"/>
        <v>84</v>
      </c>
      <c r="K24" s="447" t="str">
        <f t="shared" si="1"/>
        <v>252</v>
      </c>
      <c r="M24" s="216" t="str">
        <f t="shared" si="2"/>
        <v>2d</v>
      </c>
      <c r="N24" s="448" t="str">
        <f t="shared" si="3"/>
        <v>+1</v>
      </c>
      <c r="O24" s="216" t="str">
        <f t="shared" si="4"/>
        <v>4d</v>
      </c>
      <c r="P24" s="448" t="str">
        <f t="shared" si="5"/>
        <v>+1</v>
      </c>
    </row>
    <row r="25" ht="16.5" customHeight="1">
      <c r="A25" s="446">
        <v>24.0</v>
      </c>
      <c r="B25" s="446" t="s">
        <v>486</v>
      </c>
      <c r="C25" s="446" t="s">
        <v>495</v>
      </c>
      <c r="F25" s="216" t="str">
        <f t="shared" si="6"/>
        <v>20</v>
      </c>
      <c r="G25" s="216" t="str">
        <f t="shared" ref="G25:J25" si="26">G24 +4</f>
        <v>76</v>
      </c>
      <c r="H25" s="216" t="str">
        <f t="shared" si="26"/>
        <v>80</v>
      </c>
      <c r="I25" s="216" t="str">
        <f t="shared" si="26"/>
        <v>84</v>
      </c>
      <c r="J25" s="216" t="str">
        <f t="shared" si="26"/>
        <v>88</v>
      </c>
      <c r="K25" s="447" t="str">
        <f t="shared" si="1"/>
        <v>264</v>
      </c>
      <c r="M25" s="216" t="str">
        <f t="shared" si="2"/>
        <v>2d</v>
      </c>
      <c r="N25" s="448" t="str">
        <f t="shared" si="3"/>
        <v>+1</v>
      </c>
      <c r="O25" s="216" t="str">
        <f t="shared" si="4"/>
        <v>4d</v>
      </c>
      <c r="P25" s="448" t="str">
        <f t="shared" si="5"/>
        <v>+2</v>
      </c>
    </row>
    <row r="26" ht="16.5" customHeight="1">
      <c r="A26" s="446">
        <v>25.0</v>
      </c>
      <c r="B26" s="446" t="s">
        <v>487</v>
      </c>
      <c r="C26" s="446" t="s">
        <v>496</v>
      </c>
      <c r="F26" s="216" t="str">
        <f t="shared" si="6"/>
        <v>21</v>
      </c>
      <c r="G26" s="216" t="str">
        <f t="shared" ref="G26:J26" si="27">G25 +4</f>
        <v>80</v>
      </c>
      <c r="H26" s="216" t="str">
        <f t="shared" si="27"/>
        <v>84</v>
      </c>
      <c r="I26" s="216" t="str">
        <f t="shared" si="27"/>
        <v>88</v>
      </c>
      <c r="J26" s="216" t="str">
        <f t="shared" si="27"/>
        <v>92</v>
      </c>
      <c r="K26" s="447" t="str">
        <f t="shared" si="1"/>
        <v>276</v>
      </c>
      <c r="M26" s="216" t="str">
        <f t="shared" si="2"/>
        <v>2d</v>
      </c>
      <c r="N26" s="448" t="str">
        <f t="shared" si="3"/>
        <v>+2</v>
      </c>
      <c r="O26" s="216" t="str">
        <f t="shared" si="4"/>
        <v>5d</v>
      </c>
      <c r="P26" s="448" t="str">
        <f t="shared" si="5"/>
        <v>-1</v>
      </c>
    </row>
    <row r="27" ht="16.5" customHeight="1">
      <c r="A27" s="446">
        <v>26.0</v>
      </c>
      <c r="B27" s="446" t="s">
        <v>487</v>
      </c>
      <c r="C27" s="446" t="s">
        <v>497</v>
      </c>
      <c r="F27" s="216" t="str">
        <f t="shared" si="6"/>
        <v>22</v>
      </c>
      <c r="G27" s="216" t="str">
        <f t="shared" ref="G27:J27" si="28">G26 +4</f>
        <v>84</v>
      </c>
      <c r="H27" s="216" t="str">
        <f t="shared" si="28"/>
        <v>88</v>
      </c>
      <c r="I27" s="216" t="str">
        <f t="shared" si="28"/>
        <v>92</v>
      </c>
      <c r="J27" s="216" t="str">
        <f t="shared" si="28"/>
        <v>96</v>
      </c>
      <c r="K27" s="447" t="str">
        <f t="shared" si="1"/>
        <v>288</v>
      </c>
      <c r="M27" s="216" t="str">
        <f t="shared" si="2"/>
        <v>2d</v>
      </c>
      <c r="N27" s="448" t="str">
        <f t="shared" si="3"/>
        <v>+2</v>
      </c>
      <c r="O27" s="216" t="str">
        <f t="shared" si="4"/>
        <v>5d</v>
      </c>
      <c r="P27" s="448" t="str">
        <f t="shared" si="5"/>
        <v>0</v>
      </c>
    </row>
    <row r="28" ht="16.5" customHeight="1">
      <c r="A28" s="446">
        <v>27.0</v>
      </c>
      <c r="B28" s="446" t="s">
        <v>488</v>
      </c>
      <c r="C28" s="446" t="s">
        <v>498</v>
      </c>
      <c r="F28" s="216" t="str">
        <f t="shared" si="6"/>
        <v>23</v>
      </c>
      <c r="G28" s="216" t="str">
        <f t="shared" ref="G28:J28" si="29">G27 +4</f>
        <v>88</v>
      </c>
      <c r="H28" s="216" t="str">
        <f t="shared" si="29"/>
        <v>92</v>
      </c>
      <c r="I28" s="216" t="str">
        <f t="shared" si="29"/>
        <v>96</v>
      </c>
      <c r="J28" s="216" t="str">
        <f t="shared" si="29"/>
        <v>100</v>
      </c>
      <c r="K28" s="447" t="str">
        <f t="shared" si="1"/>
        <v>300</v>
      </c>
      <c r="M28" s="216" t="str">
        <f t="shared" si="2"/>
        <v>3d</v>
      </c>
      <c r="N28" s="448" t="str">
        <f t="shared" si="3"/>
        <v>-1</v>
      </c>
      <c r="O28" s="216" t="str">
        <f t="shared" si="4"/>
        <v>5d</v>
      </c>
      <c r="P28" s="448" t="str">
        <f t="shared" si="5"/>
        <v>+1</v>
      </c>
    </row>
    <row r="29" ht="16.5" customHeight="1">
      <c r="A29" s="446">
        <v>28.0</v>
      </c>
      <c r="B29" s="446" t="s">
        <v>488</v>
      </c>
      <c r="C29" s="446" t="s">
        <v>498</v>
      </c>
      <c r="F29" s="216" t="str">
        <f t="shared" si="6"/>
        <v>24</v>
      </c>
      <c r="G29" s="216" t="str">
        <f t="shared" ref="G29:J29" si="30">G28 +4</f>
        <v>92</v>
      </c>
      <c r="H29" s="216" t="str">
        <f t="shared" si="30"/>
        <v>96</v>
      </c>
      <c r="I29" s="216" t="str">
        <f t="shared" si="30"/>
        <v>100</v>
      </c>
      <c r="J29" s="216" t="str">
        <f t="shared" si="30"/>
        <v>104</v>
      </c>
      <c r="K29" s="447" t="str">
        <f t="shared" si="1"/>
        <v>312</v>
      </c>
      <c r="M29" s="216" t="str">
        <f t="shared" si="2"/>
        <v>3d</v>
      </c>
      <c r="N29" s="448" t="str">
        <f t="shared" si="3"/>
        <v>-1</v>
      </c>
      <c r="O29" s="216" t="str">
        <f t="shared" si="4"/>
        <v>5d</v>
      </c>
      <c r="P29" s="448" t="str">
        <f t="shared" si="5"/>
        <v>+1</v>
      </c>
    </row>
    <row r="30" ht="16.5" customHeight="1">
      <c r="A30" s="446">
        <v>29.0</v>
      </c>
      <c r="B30" s="446" t="s">
        <v>489</v>
      </c>
      <c r="C30" s="446" t="s">
        <v>499</v>
      </c>
      <c r="F30" s="216" t="str">
        <f t="shared" si="6"/>
        <v>25</v>
      </c>
      <c r="G30" s="216" t="str">
        <f t="shared" ref="G30:J30" si="31">G29 +4</f>
        <v>96</v>
      </c>
      <c r="H30" s="216" t="str">
        <f t="shared" si="31"/>
        <v>100</v>
      </c>
      <c r="I30" s="216" t="str">
        <f t="shared" si="31"/>
        <v>104</v>
      </c>
      <c r="J30" s="216" t="str">
        <f t="shared" si="31"/>
        <v>108</v>
      </c>
      <c r="K30" s="447" t="str">
        <f t="shared" si="1"/>
        <v>324</v>
      </c>
      <c r="M30" s="216" t="str">
        <f t="shared" si="2"/>
        <v>3d</v>
      </c>
      <c r="N30" s="448" t="str">
        <f t="shared" si="3"/>
        <v>0</v>
      </c>
      <c r="O30" s="216" t="str">
        <f t="shared" si="4"/>
        <v>5d</v>
      </c>
      <c r="P30" s="448" t="str">
        <f t="shared" si="5"/>
        <v>+2</v>
      </c>
    </row>
    <row r="31" ht="16.5" customHeight="1">
      <c r="A31" s="446">
        <v>30.0</v>
      </c>
      <c r="B31" s="446" t="s">
        <v>489</v>
      </c>
      <c r="C31" s="446" t="s">
        <v>499</v>
      </c>
      <c r="F31" s="216" t="str">
        <f t="shared" si="6"/>
        <v>26</v>
      </c>
      <c r="G31" s="216" t="str">
        <f t="shared" ref="G31:J31" si="32">G30 +4</f>
        <v>100</v>
      </c>
      <c r="H31" s="216" t="str">
        <f t="shared" si="32"/>
        <v>104</v>
      </c>
      <c r="I31" s="216" t="str">
        <f t="shared" si="32"/>
        <v>108</v>
      </c>
      <c r="J31" s="216" t="str">
        <f t="shared" si="32"/>
        <v>112</v>
      </c>
      <c r="K31" s="447" t="str">
        <f t="shared" si="1"/>
        <v>336</v>
      </c>
      <c r="M31" s="216" t="str">
        <f t="shared" si="2"/>
        <v>3d</v>
      </c>
      <c r="N31" s="448" t="str">
        <f t="shared" si="3"/>
        <v>0</v>
      </c>
      <c r="O31" s="216" t="str">
        <f t="shared" si="4"/>
        <v>5d</v>
      </c>
      <c r="P31" s="448" t="str">
        <f t="shared" si="5"/>
        <v>+2</v>
      </c>
    </row>
    <row r="32" ht="16.5" customHeight="1">
      <c r="A32" s="446">
        <v>31.0</v>
      </c>
      <c r="B32" s="446" t="s">
        <v>490</v>
      </c>
      <c r="C32" s="446" t="s">
        <v>500</v>
      </c>
      <c r="F32" s="216" t="str">
        <f t="shared" si="6"/>
        <v>27</v>
      </c>
      <c r="G32" s="216" t="str">
        <f t="shared" ref="G32:J32" si="33">G31 +4</f>
        <v>104</v>
      </c>
      <c r="H32" s="216" t="str">
        <f t="shared" si="33"/>
        <v>108</v>
      </c>
      <c r="I32" s="216" t="str">
        <f t="shared" si="33"/>
        <v>112</v>
      </c>
      <c r="J32" s="216" t="str">
        <f t="shared" si="33"/>
        <v>116</v>
      </c>
      <c r="K32" s="447" t="str">
        <f t="shared" si="1"/>
        <v>348</v>
      </c>
      <c r="M32" s="216" t="str">
        <f t="shared" si="2"/>
        <v>3d</v>
      </c>
      <c r="N32" s="448" t="str">
        <f t="shared" si="3"/>
        <v>+1</v>
      </c>
      <c r="O32" s="216" t="str">
        <f t="shared" si="4"/>
        <v>6d</v>
      </c>
      <c r="P32" s="448" t="str">
        <f t="shared" si="5"/>
        <v>-1</v>
      </c>
    </row>
    <row r="33" ht="16.5" customHeight="1">
      <c r="A33" s="446">
        <v>32.0</v>
      </c>
      <c r="B33" s="446" t="s">
        <v>490</v>
      </c>
      <c r="C33" s="446" t="s">
        <v>500</v>
      </c>
      <c r="F33" s="216" t="str">
        <f t="shared" si="6"/>
        <v>28</v>
      </c>
      <c r="G33" s="216" t="str">
        <f t="shared" ref="G33:J33" si="34">G32 +4</f>
        <v>108</v>
      </c>
      <c r="H33" s="216" t="str">
        <f t="shared" si="34"/>
        <v>112</v>
      </c>
      <c r="I33" s="216" t="str">
        <f t="shared" si="34"/>
        <v>116</v>
      </c>
      <c r="J33" s="216" t="str">
        <f t="shared" si="34"/>
        <v>120</v>
      </c>
      <c r="K33" s="447" t="str">
        <f t="shared" si="1"/>
        <v>360</v>
      </c>
      <c r="M33" s="216" t="str">
        <f t="shared" si="2"/>
        <v>3d</v>
      </c>
      <c r="N33" s="448" t="str">
        <f t="shared" si="3"/>
        <v>+1</v>
      </c>
      <c r="O33" s="216" t="str">
        <f t="shared" si="4"/>
        <v>6d</v>
      </c>
      <c r="P33" s="448" t="str">
        <f t="shared" si="5"/>
        <v>-1</v>
      </c>
    </row>
    <row r="34" ht="16.5" customHeight="1">
      <c r="A34" s="446">
        <v>33.0</v>
      </c>
      <c r="B34" s="446" t="s">
        <v>491</v>
      </c>
      <c r="C34" s="446" t="s">
        <v>501</v>
      </c>
      <c r="F34" s="216" t="str">
        <f t="shared" si="6"/>
        <v>29</v>
      </c>
      <c r="G34" s="216" t="str">
        <f t="shared" ref="G34:J34" si="35">G33 +4</f>
        <v>112</v>
      </c>
      <c r="H34" s="216" t="str">
        <f t="shared" si="35"/>
        <v>116</v>
      </c>
      <c r="I34" s="216" t="str">
        <f t="shared" si="35"/>
        <v>120</v>
      </c>
      <c r="J34" s="216" t="str">
        <f t="shared" si="35"/>
        <v>124</v>
      </c>
      <c r="K34" s="447" t="str">
        <f t="shared" si="1"/>
        <v>372</v>
      </c>
      <c r="M34" s="216" t="str">
        <f t="shared" si="2"/>
        <v>3d</v>
      </c>
      <c r="N34" s="448" t="str">
        <f t="shared" si="3"/>
        <v>+2</v>
      </c>
      <c r="O34" s="216" t="str">
        <f t="shared" si="4"/>
        <v>6d</v>
      </c>
      <c r="P34" s="448" t="str">
        <f t="shared" si="5"/>
        <v>0</v>
      </c>
    </row>
    <row r="35" ht="16.5" customHeight="1">
      <c r="A35" s="446">
        <v>34.0</v>
      </c>
      <c r="B35" s="446" t="s">
        <v>491</v>
      </c>
      <c r="C35" s="446" t="s">
        <v>501</v>
      </c>
      <c r="F35" s="216" t="str">
        <f t="shared" si="6"/>
        <v>30</v>
      </c>
      <c r="G35" s="216" t="str">
        <f t="shared" ref="G35:J35" si="36">G34 +4</f>
        <v>116</v>
      </c>
      <c r="H35" s="216" t="str">
        <f t="shared" si="36"/>
        <v>120</v>
      </c>
      <c r="I35" s="216" t="str">
        <f t="shared" si="36"/>
        <v>124</v>
      </c>
      <c r="J35" s="216" t="str">
        <f t="shared" si="36"/>
        <v>128</v>
      </c>
      <c r="K35" s="447" t="str">
        <f t="shared" si="1"/>
        <v>384</v>
      </c>
      <c r="M35" s="216" t="str">
        <f t="shared" si="2"/>
        <v>3d</v>
      </c>
      <c r="N35" s="448" t="str">
        <f t="shared" si="3"/>
        <v>+2</v>
      </c>
      <c r="O35" s="216" t="str">
        <f t="shared" si="4"/>
        <v>6d</v>
      </c>
      <c r="P35" s="448" t="str">
        <f t="shared" si="5"/>
        <v>0</v>
      </c>
    </row>
    <row r="36" ht="16.5" customHeight="1">
      <c r="A36" s="446">
        <v>35.0</v>
      </c>
      <c r="B36" s="446" t="s">
        <v>492</v>
      </c>
      <c r="C36" s="446" t="s">
        <v>502</v>
      </c>
      <c r="F36" s="216" t="str">
        <f t="shared" si="6"/>
        <v>31</v>
      </c>
      <c r="G36" s="216" t="str">
        <f t="shared" ref="G36:J36" si="37">G35 +4</f>
        <v>120</v>
      </c>
      <c r="H36" s="216" t="str">
        <f t="shared" si="37"/>
        <v>124</v>
      </c>
      <c r="I36" s="216" t="str">
        <f t="shared" si="37"/>
        <v>128</v>
      </c>
      <c r="J36" s="216" t="str">
        <f t="shared" si="37"/>
        <v>132</v>
      </c>
      <c r="K36" s="447" t="str">
        <f t="shared" si="1"/>
        <v>396</v>
      </c>
      <c r="M36" s="216" t="str">
        <f t="shared" si="2"/>
        <v>4d</v>
      </c>
      <c r="N36" s="448" t="str">
        <f t="shared" si="3"/>
        <v>-1</v>
      </c>
      <c r="O36" s="216" t="str">
        <f t="shared" si="4"/>
        <v>6d</v>
      </c>
      <c r="P36" s="448" t="str">
        <f t="shared" si="5"/>
        <v>+1</v>
      </c>
    </row>
    <row r="37" ht="16.5" customHeight="1">
      <c r="A37" s="446">
        <v>36.0</v>
      </c>
      <c r="B37" s="446" t="s">
        <v>492</v>
      </c>
      <c r="C37" s="446" t="s">
        <v>502</v>
      </c>
      <c r="F37" s="216" t="str">
        <f t="shared" si="6"/>
        <v>32</v>
      </c>
      <c r="G37" s="216" t="str">
        <f t="shared" ref="G37:J37" si="38">G36 +4</f>
        <v>124</v>
      </c>
      <c r="H37" s="216" t="str">
        <f t="shared" si="38"/>
        <v>128</v>
      </c>
      <c r="I37" s="216" t="str">
        <f t="shared" si="38"/>
        <v>132</v>
      </c>
      <c r="J37" s="216" t="str">
        <f t="shared" si="38"/>
        <v>136</v>
      </c>
      <c r="K37" s="447" t="str">
        <f t="shared" si="1"/>
        <v>408</v>
      </c>
      <c r="M37" s="216" t="str">
        <f t="shared" si="2"/>
        <v>4d</v>
      </c>
      <c r="N37" s="448" t="str">
        <f t="shared" si="3"/>
        <v>-1</v>
      </c>
      <c r="O37" s="216" t="str">
        <f t="shared" si="4"/>
        <v>6d</v>
      </c>
      <c r="P37" s="448" t="str">
        <f t="shared" si="5"/>
        <v>+1</v>
      </c>
    </row>
    <row r="38" ht="16.5" customHeight="1">
      <c r="A38" s="446">
        <v>37.0</v>
      </c>
      <c r="B38" s="446" t="s">
        <v>493</v>
      </c>
      <c r="C38" s="446" t="s">
        <v>503</v>
      </c>
      <c r="F38" s="216" t="str">
        <f t="shared" si="6"/>
        <v>33</v>
      </c>
      <c r="G38" s="216" t="str">
        <f t="shared" ref="G38:J38" si="39">G37 +4</f>
        <v>128</v>
      </c>
      <c r="H38" s="216" t="str">
        <f t="shared" si="39"/>
        <v>132</v>
      </c>
      <c r="I38" s="216" t="str">
        <f t="shared" si="39"/>
        <v>136</v>
      </c>
      <c r="J38" s="216" t="str">
        <f t="shared" si="39"/>
        <v>140</v>
      </c>
      <c r="K38" s="447" t="str">
        <f t="shared" si="1"/>
        <v>420</v>
      </c>
      <c r="M38" s="216" t="str">
        <f t="shared" si="2"/>
        <v>4d</v>
      </c>
      <c r="N38" s="448" t="str">
        <f t="shared" si="3"/>
        <v>0</v>
      </c>
      <c r="O38" s="216" t="str">
        <f t="shared" si="4"/>
        <v>6d</v>
      </c>
      <c r="P38" s="448" t="str">
        <f t="shared" si="5"/>
        <v>+2</v>
      </c>
    </row>
    <row r="39" ht="16.5" customHeight="1">
      <c r="A39" s="446">
        <v>38.0</v>
      </c>
      <c r="B39" s="446" t="s">
        <v>493</v>
      </c>
      <c r="C39" s="446" t="s">
        <v>503</v>
      </c>
      <c r="F39" s="216" t="str">
        <f t="shared" si="6"/>
        <v>34</v>
      </c>
      <c r="G39" s="216" t="str">
        <f t="shared" ref="G39:J39" si="40">G38 +4</f>
        <v>132</v>
      </c>
      <c r="H39" s="216" t="str">
        <f t="shared" si="40"/>
        <v>136</v>
      </c>
      <c r="I39" s="216" t="str">
        <f t="shared" si="40"/>
        <v>140</v>
      </c>
      <c r="J39" s="216" t="str">
        <f t="shared" si="40"/>
        <v>144</v>
      </c>
      <c r="K39" s="447" t="str">
        <f t="shared" si="1"/>
        <v>432</v>
      </c>
      <c r="M39" s="216" t="str">
        <f t="shared" si="2"/>
        <v>4d</v>
      </c>
      <c r="N39" s="448" t="str">
        <f t="shared" si="3"/>
        <v>0</v>
      </c>
      <c r="O39" s="216" t="str">
        <f t="shared" si="4"/>
        <v>6d</v>
      </c>
      <c r="P39" s="448" t="str">
        <f t="shared" si="5"/>
        <v>+2</v>
      </c>
    </row>
    <row r="40" ht="16.5" customHeight="1">
      <c r="A40" s="446">
        <v>39.0</v>
      </c>
      <c r="B40" s="446" t="s">
        <v>494</v>
      </c>
      <c r="C40" s="446" t="s">
        <v>504</v>
      </c>
      <c r="F40" s="216" t="str">
        <f t="shared" si="6"/>
        <v>35</v>
      </c>
      <c r="G40" s="216" t="str">
        <f t="shared" ref="G40:J40" si="41">G39 +4</f>
        <v>136</v>
      </c>
      <c r="H40" s="216" t="str">
        <f t="shared" si="41"/>
        <v>140</v>
      </c>
      <c r="I40" s="216" t="str">
        <f t="shared" si="41"/>
        <v>144</v>
      </c>
      <c r="J40" s="216" t="str">
        <f t="shared" si="41"/>
        <v>148</v>
      </c>
      <c r="K40" s="447" t="str">
        <f t="shared" si="1"/>
        <v>444</v>
      </c>
      <c r="M40" s="216" t="str">
        <f t="shared" si="2"/>
        <v>4d</v>
      </c>
      <c r="N40" s="448" t="str">
        <f t="shared" si="3"/>
        <v>+1</v>
      </c>
      <c r="O40" s="216" t="str">
        <f t="shared" si="4"/>
        <v>7d</v>
      </c>
      <c r="P40" s="448" t="str">
        <f t="shared" si="5"/>
        <v>-1</v>
      </c>
    </row>
    <row r="41" ht="16.5" customHeight="1">
      <c r="A41" s="446">
        <v>40.0</v>
      </c>
      <c r="B41" s="446" t="s">
        <v>494</v>
      </c>
      <c r="C41" s="446" t="s">
        <v>504</v>
      </c>
      <c r="F41" s="216" t="str">
        <f t="shared" si="6"/>
        <v>36</v>
      </c>
      <c r="G41" s="216" t="str">
        <f t="shared" ref="G41:J41" si="42">G40 +4</f>
        <v>140</v>
      </c>
      <c r="H41" s="216" t="str">
        <f t="shared" si="42"/>
        <v>144</v>
      </c>
      <c r="I41" s="216" t="str">
        <f t="shared" si="42"/>
        <v>148</v>
      </c>
      <c r="J41" s="216" t="str">
        <f t="shared" si="42"/>
        <v>152</v>
      </c>
      <c r="K41" s="447" t="str">
        <f t="shared" si="1"/>
        <v>456</v>
      </c>
      <c r="M41" s="216" t="str">
        <f t="shared" si="2"/>
        <v>4d</v>
      </c>
      <c r="N41" s="448" t="str">
        <f t="shared" si="3"/>
        <v>+1</v>
      </c>
      <c r="O41" s="216" t="str">
        <f t="shared" si="4"/>
        <v>7d</v>
      </c>
      <c r="P41" s="448" t="str">
        <f t="shared" si="5"/>
        <v>-1</v>
      </c>
    </row>
    <row r="42" ht="16.5" customHeight="1">
      <c r="A42" s="446">
        <v>41.0</v>
      </c>
      <c r="B42" s="446" t="s">
        <v>494</v>
      </c>
      <c r="C42" s="446" t="s">
        <v>504</v>
      </c>
      <c r="F42" s="216" t="str">
        <f t="shared" si="6"/>
        <v>37</v>
      </c>
      <c r="G42" s="216" t="str">
        <f t="shared" ref="G42:J42" si="43">G41 +4</f>
        <v>144</v>
      </c>
      <c r="H42" s="216" t="str">
        <f t="shared" si="43"/>
        <v>148</v>
      </c>
      <c r="I42" s="216" t="str">
        <f t="shared" si="43"/>
        <v>152</v>
      </c>
      <c r="J42" s="216" t="str">
        <f t="shared" si="43"/>
        <v>156</v>
      </c>
      <c r="K42" s="447" t="str">
        <f t="shared" si="1"/>
        <v>468</v>
      </c>
      <c r="M42" s="216" t="str">
        <f t="shared" si="2"/>
        <v>4d</v>
      </c>
      <c r="N42" s="448" t="str">
        <f t="shared" si="3"/>
        <v>+1</v>
      </c>
      <c r="O42" s="216" t="str">
        <f t="shared" si="4"/>
        <v>7d</v>
      </c>
      <c r="P42" s="448" t="str">
        <f t="shared" si="5"/>
        <v>-1</v>
      </c>
    </row>
    <row r="43" ht="16.5" customHeight="1">
      <c r="A43" s="446">
        <v>42.0</v>
      </c>
      <c r="B43" s="446" t="s">
        <v>494</v>
      </c>
      <c r="C43" s="446" t="s">
        <v>504</v>
      </c>
      <c r="F43" s="216" t="str">
        <f t="shared" si="6"/>
        <v>38</v>
      </c>
      <c r="G43" s="216" t="str">
        <f t="shared" ref="G43:J43" si="44">G42 +4</f>
        <v>148</v>
      </c>
      <c r="H43" s="216" t="str">
        <f t="shared" si="44"/>
        <v>152</v>
      </c>
      <c r="I43" s="216" t="str">
        <f t="shared" si="44"/>
        <v>156</v>
      </c>
      <c r="J43" s="216" t="str">
        <f t="shared" si="44"/>
        <v>160</v>
      </c>
      <c r="K43" s="447" t="str">
        <f t="shared" si="1"/>
        <v>480</v>
      </c>
      <c r="M43" s="216" t="str">
        <f t="shared" si="2"/>
        <v>4d</v>
      </c>
      <c r="N43" s="448" t="str">
        <f t="shared" si="3"/>
        <v>+1</v>
      </c>
      <c r="O43" s="216" t="str">
        <f t="shared" si="4"/>
        <v>7d</v>
      </c>
      <c r="P43" s="448" t="str">
        <f t="shared" si="5"/>
        <v>-1</v>
      </c>
    </row>
    <row r="44" ht="16.5" customHeight="1">
      <c r="A44" s="446">
        <v>43.0</v>
      </c>
      <c r="B44" s="446" t="s">
        <v>494</v>
      </c>
      <c r="C44" s="446" t="s">
        <v>504</v>
      </c>
      <c r="F44" s="216" t="str">
        <f t="shared" si="6"/>
        <v>39</v>
      </c>
      <c r="G44" s="216" t="str">
        <f t="shared" ref="G44:J44" si="45">G43 +4</f>
        <v>152</v>
      </c>
      <c r="H44" s="216" t="str">
        <f t="shared" si="45"/>
        <v>156</v>
      </c>
      <c r="I44" s="216" t="str">
        <f t="shared" si="45"/>
        <v>160</v>
      </c>
      <c r="J44" s="216" t="str">
        <f t="shared" si="45"/>
        <v>164</v>
      </c>
      <c r="K44" s="447" t="str">
        <f t="shared" si="1"/>
        <v>492</v>
      </c>
      <c r="M44" s="216" t="str">
        <f t="shared" si="2"/>
        <v>4d</v>
      </c>
      <c r="N44" s="448" t="str">
        <f t="shared" si="3"/>
        <v>+1</v>
      </c>
      <c r="O44" s="216" t="str">
        <f t="shared" si="4"/>
        <v>7d</v>
      </c>
      <c r="P44" s="448" t="str">
        <f t="shared" si="5"/>
        <v>-1</v>
      </c>
    </row>
    <row r="45" ht="16.5" customHeight="1">
      <c r="A45" s="446">
        <v>44.0</v>
      </c>
      <c r="B45" s="446" t="s">
        <v>494</v>
      </c>
      <c r="C45" s="446" t="s">
        <v>504</v>
      </c>
      <c r="F45" s="216" t="str">
        <f t="shared" si="6"/>
        <v>40</v>
      </c>
      <c r="G45" s="216" t="str">
        <f t="shared" ref="G45:J45" si="46">G44 +4</f>
        <v>156</v>
      </c>
      <c r="H45" s="216" t="str">
        <f t="shared" si="46"/>
        <v>160</v>
      </c>
      <c r="I45" s="216" t="str">
        <f t="shared" si="46"/>
        <v>164</v>
      </c>
      <c r="J45" s="216" t="str">
        <f t="shared" si="46"/>
        <v>168</v>
      </c>
      <c r="K45" s="447" t="str">
        <f t="shared" si="1"/>
        <v>504</v>
      </c>
      <c r="M45" s="216" t="str">
        <f t="shared" si="2"/>
        <v>4d</v>
      </c>
      <c r="N45" s="448" t="str">
        <f t="shared" si="3"/>
        <v>+1</v>
      </c>
      <c r="O45" s="216" t="str">
        <f t="shared" si="4"/>
        <v>7d</v>
      </c>
      <c r="P45" s="448" t="str">
        <f t="shared" si="5"/>
        <v>-1</v>
      </c>
    </row>
    <row r="46" ht="16.5" customHeight="1">
      <c r="A46" s="446">
        <v>45.0</v>
      </c>
      <c r="B46" s="446" t="s">
        <v>497</v>
      </c>
      <c r="C46" s="446" t="s">
        <v>505</v>
      </c>
      <c r="F46" s="216" t="str">
        <f t="shared" si="6"/>
        <v>41</v>
      </c>
      <c r="G46" s="216" t="str">
        <f t="shared" ref="G46:J46" si="47">G45 +4</f>
        <v>160</v>
      </c>
      <c r="H46" s="216" t="str">
        <f t="shared" si="47"/>
        <v>164</v>
      </c>
      <c r="I46" s="216" t="str">
        <f t="shared" si="47"/>
        <v>168</v>
      </c>
      <c r="J46" s="216" t="str">
        <f t="shared" si="47"/>
        <v>172</v>
      </c>
      <c r="K46" s="447" t="str">
        <f t="shared" si="1"/>
        <v>516</v>
      </c>
      <c r="M46" s="216" t="str">
        <f t="shared" si="2"/>
        <v>5d</v>
      </c>
      <c r="N46" s="448" t="str">
        <f t="shared" si="3"/>
        <v>0</v>
      </c>
      <c r="O46" s="216" t="str">
        <f t="shared" si="4"/>
        <v>7d</v>
      </c>
      <c r="P46" s="448" t="str">
        <f t="shared" si="5"/>
        <v>+1</v>
      </c>
    </row>
    <row r="47" ht="16.5" customHeight="1">
      <c r="A47" s="446">
        <v>46.0</v>
      </c>
      <c r="B47" s="446" t="s">
        <v>497</v>
      </c>
      <c r="C47" s="446" t="s">
        <v>505</v>
      </c>
      <c r="F47" s="216" t="str">
        <f t="shared" si="6"/>
        <v>42</v>
      </c>
      <c r="G47" s="216" t="str">
        <f t="shared" ref="G47:J47" si="48">G46 +4</f>
        <v>164</v>
      </c>
      <c r="H47" s="216" t="str">
        <f t="shared" si="48"/>
        <v>168</v>
      </c>
      <c r="I47" s="216" t="str">
        <f t="shared" si="48"/>
        <v>172</v>
      </c>
      <c r="J47" s="216" t="str">
        <f t="shared" si="48"/>
        <v>176</v>
      </c>
      <c r="K47" s="447" t="str">
        <f t="shared" si="1"/>
        <v>528</v>
      </c>
      <c r="M47" s="216" t="str">
        <f t="shared" si="2"/>
        <v>5d</v>
      </c>
      <c r="N47" s="448" t="str">
        <f t="shared" si="3"/>
        <v>0</v>
      </c>
      <c r="O47" s="216" t="str">
        <f t="shared" si="4"/>
        <v>7d</v>
      </c>
      <c r="P47" s="448" t="str">
        <f t="shared" si="5"/>
        <v>+1</v>
      </c>
    </row>
    <row r="48" ht="16.5" customHeight="1">
      <c r="A48" s="446">
        <v>47.0</v>
      </c>
      <c r="B48" s="446" t="s">
        <v>497</v>
      </c>
      <c r="C48" s="446" t="s">
        <v>505</v>
      </c>
      <c r="F48" s="216" t="str">
        <f t="shared" si="6"/>
        <v>43</v>
      </c>
      <c r="G48" s="216" t="str">
        <f t="shared" ref="G48:J48" si="49">G47 +4</f>
        <v>168</v>
      </c>
      <c r="H48" s="216" t="str">
        <f t="shared" si="49"/>
        <v>172</v>
      </c>
      <c r="I48" s="216" t="str">
        <f t="shared" si="49"/>
        <v>176</v>
      </c>
      <c r="J48" s="216" t="str">
        <f t="shared" si="49"/>
        <v>180</v>
      </c>
      <c r="K48" s="447" t="str">
        <f t="shared" si="1"/>
        <v>540</v>
      </c>
      <c r="M48" s="216" t="str">
        <f t="shared" si="2"/>
        <v>5d</v>
      </c>
      <c r="N48" s="448" t="str">
        <f t="shared" si="3"/>
        <v>0</v>
      </c>
      <c r="O48" s="216" t="str">
        <f t="shared" si="4"/>
        <v>7d</v>
      </c>
      <c r="P48" s="448" t="str">
        <f t="shared" si="5"/>
        <v>+1</v>
      </c>
    </row>
    <row r="49" ht="16.5" customHeight="1">
      <c r="A49" s="446">
        <v>48.0</v>
      </c>
      <c r="B49" s="446" t="s">
        <v>497</v>
      </c>
      <c r="C49" s="446" t="s">
        <v>505</v>
      </c>
      <c r="F49" s="216" t="str">
        <f t="shared" si="6"/>
        <v>44</v>
      </c>
      <c r="G49" s="216" t="str">
        <f t="shared" ref="G49:J49" si="50">G48 +4</f>
        <v>172</v>
      </c>
      <c r="H49" s="216" t="str">
        <f t="shared" si="50"/>
        <v>176</v>
      </c>
      <c r="I49" s="216" t="str">
        <f t="shared" si="50"/>
        <v>180</v>
      </c>
      <c r="J49" s="216" t="str">
        <f t="shared" si="50"/>
        <v>184</v>
      </c>
      <c r="K49" s="447" t="str">
        <f t="shared" si="1"/>
        <v>552</v>
      </c>
      <c r="M49" s="216" t="str">
        <f t="shared" si="2"/>
        <v>5d</v>
      </c>
      <c r="N49" s="448" t="str">
        <f t="shared" si="3"/>
        <v>0</v>
      </c>
      <c r="O49" s="216" t="str">
        <f t="shared" si="4"/>
        <v>7d</v>
      </c>
      <c r="P49" s="448" t="str">
        <f t="shared" si="5"/>
        <v>+1</v>
      </c>
    </row>
    <row r="50" ht="16.5" customHeight="1">
      <c r="A50" s="446">
        <v>49.0</v>
      </c>
      <c r="B50" s="446" t="s">
        <v>497</v>
      </c>
      <c r="C50" s="446" t="s">
        <v>505</v>
      </c>
      <c r="F50" s="216" t="str">
        <f t="shared" si="6"/>
        <v>45</v>
      </c>
      <c r="G50" s="216" t="str">
        <f t="shared" ref="G50:J50" si="51">G49 +4</f>
        <v>176</v>
      </c>
      <c r="H50" s="216" t="str">
        <f t="shared" si="51"/>
        <v>180</v>
      </c>
      <c r="I50" s="216" t="str">
        <f t="shared" si="51"/>
        <v>184</v>
      </c>
      <c r="J50" s="216" t="str">
        <f t="shared" si="51"/>
        <v>188</v>
      </c>
      <c r="K50" s="447" t="str">
        <f t="shared" si="1"/>
        <v>564</v>
      </c>
      <c r="M50" s="216" t="str">
        <f t="shared" si="2"/>
        <v>5d</v>
      </c>
      <c r="N50" s="448" t="str">
        <f t="shared" si="3"/>
        <v>0</v>
      </c>
      <c r="O50" s="216" t="str">
        <f t="shared" si="4"/>
        <v>7d</v>
      </c>
      <c r="P50" s="448" t="str">
        <f t="shared" si="5"/>
        <v>+1</v>
      </c>
    </row>
    <row r="51" ht="16.5" customHeight="1">
      <c r="A51" s="446">
        <v>50.0</v>
      </c>
      <c r="B51" s="446" t="s">
        <v>499</v>
      </c>
      <c r="C51" s="446" t="s">
        <v>506</v>
      </c>
      <c r="F51" s="216" t="str">
        <f t="shared" si="6"/>
        <v>46</v>
      </c>
      <c r="G51" s="216" t="str">
        <f t="shared" ref="G51:J51" si="52">G50 +4</f>
        <v>180</v>
      </c>
      <c r="H51" s="216" t="str">
        <f t="shared" si="52"/>
        <v>184</v>
      </c>
      <c r="I51" s="216" t="str">
        <f t="shared" si="52"/>
        <v>188</v>
      </c>
      <c r="J51" s="216" t="str">
        <f t="shared" si="52"/>
        <v>192</v>
      </c>
      <c r="K51" s="447" t="str">
        <f t="shared" si="1"/>
        <v>576</v>
      </c>
      <c r="M51" s="216" t="str">
        <f t="shared" si="2"/>
        <v>5d</v>
      </c>
      <c r="N51" s="448" t="str">
        <f t="shared" si="3"/>
        <v>+2</v>
      </c>
      <c r="O51" s="216" t="str">
        <f t="shared" si="4"/>
        <v>8d</v>
      </c>
      <c r="P51" s="448" t="str">
        <f t="shared" si="5"/>
        <v>-1</v>
      </c>
    </row>
    <row r="52" ht="16.5" customHeight="1">
      <c r="A52" s="446">
        <v>51.0</v>
      </c>
      <c r="B52" s="446" t="s">
        <v>499</v>
      </c>
      <c r="C52" s="446" t="s">
        <v>506</v>
      </c>
      <c r="F52" s="216" t="str">
        <f t="shared" si="6"/>
        <v>47</v>
      </c>
      <c r="G52" s="216" t="str">
        <f t="shared" ref="G52:J52" si="53">G51 +4</f>
        <v>184</v>
      </c>
      <c r="H52" s="216" t="str">
        <f t="shared" si="53"/>
        <v>188</v>
      </c>
      <c r="I52" s="216" t="str">
        <f t="shared" si="53"/>
        <v>192</v>
      </c>
      <c r="J52" s="216" t="str">
        <f t="shared" si="53"/>
        <v>196</v>
      </c>
      <c r="K52" s="447" t="str">
        <f t="shared" si="1"/>
        <v>588</v>
      </c>
      <c r="M52" s="216" t="str">
        <f t="shared" si="2"/>
        <v>5d</v>
      </c>
      <c r="N52" s="448" t="str">
        <f t="shared" si="3"/>
        <v>+2</v>
      </c>
      <c r="O52" s="216" t="str">
        <f t="shared" si="4"/>
        <v>8d</v>
      </c>
      <c r="P52" s="448" t="str">
        <f t="shared" si="5"/>
        <v>-1</v>
      </c>
    </row>
    <row r="53" ht="16.5" customHeight="1">
      <c r="A53" s="446">
        <v>52.0</v>
      </c>
      <c r="B53" s="446" t="s">
        <v>499</v>
      </c>
      <c r="C53" s="446" t="s">
        <v>506</v>
      </c>
      <c r="F53" s="216" t="str">
        <f t="shared" si="6"/>
        <v>48</v>
      </c>
      <c r="G53" s="216" t="str">
        <f t="shared" ref="G53:J53" si="54">G52 +4</f>
        <v>188</v>
      </c>
      <c r="H53" s="216" t="str">
        <f t="shared" si="54"/>
        <v>192</v>
      </c>
      <c r="I53" s="216" t="str">
        <f t="shared" si="54"/>
        <v>196</v>
      </c>
      <c r="J53" s="216" t="str">
        <f t="shared" si="54"/>
        <v>200</v>
      </c>
      <c r="K53" s="447" t="str">
        <f t="shared" si="1"/>
        <v>600</v>
      </c>
      <c r="M53" s="216" t="str">
        <f t="shared" si="2"/>
        <v>5d</v>
      </c>
      <c r="N53" s="448" t="str">
        <f t="shared" si="3"/>
        <v>+2</v>
      </c>
      <c r="O53" s="216" t="str">
        <f t="shared" si="4"/>
        <v>8d</v>
      </c>
      <c r="P53" s="448" t="str">
        <f t="shared" si="5"/>
        <v>-1</v>
      </c>
    </row>
    <row r="54" ht="16.5" customHeight="1">
      <c r="A54" s="446">
        <v>53.0</v>
      </c>
      <c r="B54" s="446" t="s">
        <v>499</v>
      </c>
      <c r="C54" s="446" t="s">
        <v>506</v>
      </c>
      <c r="F54" s="216" t="str">
        <f t="shared" si="6"/>
        <v>49</v>
      </c>
      <c r="G54" s="216" t="str">
        <f t="shared" ref="G54:J54" si="55">G53 +4</f>
        <v>192</v>
      </c>
      <c r="H54" s="216" t="str">
        <f t="shared" si="55"/>
        <v>196</v>
      </c>
      <c r="I54" s="216" t="str">
        <f t="shared" si="55"/>
        <v>200</v>
      </c>
      <c r="J54" s="216" t="str">
        <f t="shared" si="55"/>
        <v>204</v>
      </c>
      <c r="K54" s="447" t="str">
        <f t="shared" si="1"/>
        <v>612</v>
      </c>
      <c r="M54" s="216" t="str">
        <f t="shared" si="2"/>
        <v>5d</v>
      </c>
      <c r="N54" s="448" t="str">
        <f t="shared" si="3"/>
        <v>+2</v>
      </c>
      <c r="O54" s="216" t="str">
        <f t="shared" si="4"/>
        <v>8d</v>
      </c>
      <c r="P54" s="448" t="str">
        <f t="shared" si="5"/>
        <v>-1</v>
      </c>
    </row>
    <row r="55" ht="16.5" customHeight="1">
      <c r="A55" s="446">
        <v>54.0</v>
      </c>
      <c r="B55" s="446" t="s">
        <v>499</v>
      </c>
      <c r="C55" s="446" t="s">
        <v>506</v>
      </c>
      <c r="F55" s="216" t="str">
        <f t="shared" si="6"/>
        <v>50</v>
      </c>
      <c r="G55" s="216" t="str">
        <f t="shared" ref="G55:J55" si="56">G54 +4</f>
        <v>196</v>
      </c>
      <c r="H55" s="216" t="str">
        <f t="shared" si="56"/>
        <v>200</v>
      </c>
      <c r="I55" s="216" t="str">
        <f t="shared" si="56"/>
        <v>204</v>
      </c>
      <c r="J55" s="216" t="str">
        <f t="shared" si="56"/>
        <v>208</v>
      </c>
      <c r="K55" s="447" t="str">
        <f t="shared" si="1"/>
        <v>624</v>
      </c>
      <c r="M55" s="216" t="str">
        <f t="shared" si="2"/>
        <v>5d</v>
      </c>
      <c r="N55" s="448" t="str">
        <f t="shared" si="3"/>
        <v>+2</v>
      </c>
      <c r="O55" s="216" t="str">
        <f t="shared" si="4"/>
        <v>8d</v>
      </c>
      <c r="P55" s="448" t="str">
        <f t="shared" si="5"/>
        <v>-1</v>
      </c>
    </row>
    <row r="56" ht="16.5" customHeight="1">
      <c r="A56" s="446">
        <v>55.0</v>
      </c>
      <c r="B56" s="446" t="s">
        <v>501</v>
      </c>
      <c r="C56" s="446" t="s">
        <v>507</v>
      </c>
      <c r="F56" s="216" t="str">
        <f t="shared" si="6"/>
        <v>51</v>
      </c>
      <c r="G56" s="216" t="str">
        <f t="shared" ref="G56:J56" si="57">G55 +4</f>
        <v>200</v>
      </c>
      <c r="H56" s="216" t="str">
        <f t="shared" si="57"/>
        <v>204</v>
      </c>
      <c r="I56" s="216" t="str">
        <f t="shared" si="57"/>
        <v>208</v>
      </c>
      <c r="J56" s="216" t="str">
        <f t="shared" si="57"/>
        <v>212</v>
      </c>
      <c r="K56" s="447" t="str">
        <f t="shared" si="1"/>
        <v>636</v>
      </c>
      <c r="M56" s="216" t="str">
        <f t="shared" si="2"/>
        <v>6d</v>
      </c>
      <c r="N56" s="448" t="str">
        <f t="shared" si="3"/>
        <v>0</v>
      </c>
      <c r="O56" s="216" t="str">
        <f t="shared" si="4"/>
        <v>8d</v>
      </c>
      <c r="P56" s="448" t="str">
        <f t="shared" si="5"/>
        <v>+1</v>
      </c>
    </row>
    <row r="57" ht="16.5" customHeight="1">
      <c r="A57" s="446">
        <v>56.0</v>
      </c>
      <c r="B57" s="446" t="s">
        <v>501</v>
      </c>
      <c r="C57" s="446" t="s">
        <v>507</v>
      </c>
      <c r="F57" s="216" t="str">
        <f t="shared" si="6"/>
        <v>52</v>
      </c>
      <c r="G57" s="216" t="str">
        <f t="shared" ref="G57:J57" si="58">G56 +4</f>
        <v>204</v>
      </c>
      <c r="H57" s="216" t="str">
        <f t="shared" si="58"/>
        <v>208</v>
      </c>
      <c r="I57" s="216" t="str">
        <f t="shared" si="58"/>
        <v>212</v>
      </c>
      <c r="J57" s="216" t="str">
        <f t="shared" si="58"/>
        <v>216</v>
      </c>
      <c r="K57" s="447" t="str">
        <f t="shared" si="1"/>
        <v>648</v>
      </c>
      <c r="M57" s="216" t="str">
        <f t="shared" si="2"/>
        <v>6d</v>
      </c>
      <c r="N57" s="448" t="str">
        <f t="shared" si="3"/>
        <v>0</v>
      </c>
      <c r="O57" s="216" t="str">
        <f t="shared" si="4"/>
        <v>8d</v>
      </c>
      <c r="P57" s="448" t="str">
        <f t="shared" si="5"/>
        <v>+1</v>
      </c>
    </row>
    <row r="58" ht="16.5" customHeight="1">
      <c r="A58" s="446">
        <v>57.0</v>
      </c>
      <c r="B58" s="446" t="s">
        <v>501</v>
      </c>
      <c r="C58" s="446" t="s">
        <v>507</v>
      </c>
      <c r="F58" s="216" t="str">
        <f t="shared" si="6"/>
        <v>53</v>
      </c>
      <c r="G58" s="216" t="str">
        <f t="shared" ref="G58:J58" si="59">G57 +4</f>
        <v>208</v>
      </c>
      <c r="H58" s="216" t="str">
        <f t="shared" si="59"/>
        <v>212</v>
      </c>
      <c r="I58" s="216" t="str">
        <f t="shared" si="59"/>
        <v>216</v>
      </c>
      <c r="J58" s="216" t="str">
        <f t="shared" si="59"/>
        <v>220</v>
      </c>
      <c r="K58" s="447" t="str">
        <f t="shared" si="1"/>
        <v>660</v>
      </c>
      <c r="M58" s="216" t="str">
        <f t="shared" si="2"/>
        <v>6d</v>
      </c>
      <c r="N58" s="448" t="str">
        <f t="shared" si="3"/>
        <v>0</v>
      </c>
      <c r="O58" s="216" t="str">
        <f t="shared" si="4"/>
        <v>8d</v>
      </c>
      <c r="P58" s="448" t="str">
        <f t="shared" si="5"/>
        <v>+1</v>
      </c>
    </row>
    <row r="59" ht="16.5" customHeight="1">
      <c r="A59" s="446">
        <v>58.0</v>
      </c>
      <c r="B59" s="446" t="s">
        <v>501</v>
      </c>
      <c r="C59" s="446" t="s">
        <v>507</v>
      </c>
      <c r="F59" s="216" t="str">
        <f t="shared" si="6"/>
        <v>54</v>
      </c>
      <c r="G59" s="216" t="str">
        <f t="shared" ref="G59:J59" si="60">G58 +4</f>
        <v>212</v>
      </c>
      <c r="H59" s="216" t="str">
        <f t="shared" si="60"/>
        <v>216</v>
      </c>
      <c r="I59" s="216" t="str">
        <f t="shared" si="60"/>
        <v>220</v>
      </c>
      <c r="J59" s="216" t="str">
        <f t="shared" si="60"/>
        <v>224</v>
      </c>
      <c r="K59" s="447" t="str">
        <f t="shared" si="1"/>
        <v>672</v>
      </c>
      <c r="M59" s="216" t="str">
        <f t="shared" si="2"/>
        <v>6d</v>
      </c>
      <c r="N59" s="448" t="str">
        <f t="shared" si="3"/>
        <v>0</v>
      </c>
      <c r="O59" s="216" t="str">
        <f t="shared" si="4"/>
        <v>8d</v>
      </c>
      <c r="P59" s="448" t="str">
        <f t="shared" si="5"/>
        <v>+1</v>
      </c>
    </row>
    <row r="60" ht="16.5" customHeight="1">
      <c r="A60" s="446">
        <v>59.0</v>
      </c>
      <c r="B60" s="446" t="s">
        <v>501</v>
      </c>
      <c r="C60" s="446" t="s">
        <v>507</v>
      </c>
      <c r="F60" s="216" t="str">
        <f t="shared" si="6"/>
        <v>55</v>
      </c>
      <c r="G60" s="216" t="str">
        <f t="shared" ref="G60:J60" si="61">G59 +4</f>
        <v>216</v>
      </c>
      <c r="H60" s="216" t="str">
        <f t="shared" si="61"/>
        <v>220</v>
      </c>
      <c r="I60" s="216" t="str">
        <f t="shared" si="61"/>
        <v>224</v>
      </c>
      <c r="J60" s="216" t="str">
        <f t="shared" si="61"/>
        <v>228</v>
      </c>
      <c r="K60" s="447" t="str">
        <f t="shared" si="1"/>
        <v>684</v>
      </c>
      <c r="M60" s="216" t="str">
        <f t="shared" si="2"/>
        <v>6d</v>
      </c>
      <c r="N60" s="448" t="str">
        <f t="shared" si="3"/>
        <v>0</v>
      </c>
      <c r="O60" s="216" t="str">
        <f t="shared" si="4"/>
        <v>8d</v>
      </c>
      <c r="P60" s="448" t="str">
        <f t="shared" si="5"/>
        <v>+1</v>
      </c>
    </row>
    <row r="61" ht="16.5" customHeight="1">
      <c r="A61" s="446">
        <v>60.0</v>
      </c>
      <c r="B61" s="446" t="s">
        <v>504</v>
      </c>
      <c r="C61" s="446" t="s">
        <v>508</v>
      </c>
      <c r="F61" s="216" t="str">
        <f t="shared" si="6"/>
        <v>56</v>
      </c>
      <c r="G61" s="216" t="str">
        <f t="shared" ref="G61:J61" si="62">G60 +4</f>
        <v>220</v>
      </c>
      <c r="H61" s="216" t="str">
        <f t="shared" si="62"/>
        <v>224</v>
      </c>
      <c r="I61" s="216" t="str">
        <f t="shared" si="62"/>
        <v>228</v>
      </c>
      <c r="J61" s="216" t="str">
        <f t="shared" si="62"/>
        <v>232</v>
      </c>
      <c r="K61" s="447" t="str">
        <f t="shared" si="1"/>
        <v>696</v>
      </c>
      <c r="M61" s="216" t="str">
        <f t="shared" si="2"/>
        <v>7d</v>
      </c>
      <c r="N61" s="448" t="str">
        <f t="shared" si="3"/>
        <v>-1</v>
      </c>
      <c r="O61" s="216" t="str">
        <f t="shared" si="4"/>
        <v>9d</v>
      </c>
      <c r="P61" s="448" t="str">
        <f t="shared" si="5"/>
        <v>0</v>
      </c>
    </row>
    <row r="62" ht="16.5" customHeight="1">
      <c r="A62" s="446">
        <v>61.0</v>
      </c>
      <c r="B62" s="446" t="s">
        <v>504</v>
      </c>
      <c r="C62" s="446" t="s">
        <v>508</v>
      </c>
      <c r="F62" s="216" t="str">
        <f t="shared" si="6"/>
        <v>57</v>
      </c>
      <c r="G62" s="216" t="str">
        <f t="shared" ref="G62:J62" si="63">G61 +4</f>
        <v>224</v>
      </c>
      <c r="H62" s="216" t="str">
        <f t="shared" si="63"/>
        <v>228</v>
      </c>
      <c r="I62" s="216" t="str">
        <f t="shared" si="63"/>
        <v>232</v>
      </c>
      <c r="J62" s="216" t="str">
        <f t="shared" si="63"/>
        <v>236</v>
      </c>
      <c r="K62" s="447" t="str">
        <f t="shared" si="1"/>
        <v>708</v>
      </c>
      <c r="M62" s="216" t="str">
        <f t="shared" si="2"/>
        <v>7d</v>
      </c>
      <c r="N62" s="448" t="str">
        <f t="shared" si="3"/>
        <v>-1</v>
      </c>
      <c r="O62" s="216" t="str">
        <f t="shared" si="4"/>
        <v>9d</v>
      </c>
      <c r="P62" s="448" t="str">
        <f t="shared" si="5"/>
        <v>0</v>
      </c>
    </row>
    <row r="63" ht="16.5" customHeight="1">
      <c r="A63" s="446">
        <v>62.0</v>
      </c>
      <c r="B63" s="446" t="s">
        <v>504</v>
      </c>
      <c r="C63" s="446" t="s">
        <v>508</v>
      </c>
      <c r="F63" s="216" t="str">
        <f t="shared" si="6"/>
        <v>58</v>
      </c>
      <c r="G63" s="216" t="str">
        <f t="shared" ref="G63:J63" si="64">G62 +4</f>
        <v>228</v>
      </c>
      <c r="H63" s="216" t="str">
        <f t="shared" si="64"/>
        <v>232</v>
      </c>
      <c r="I63" s="216" t="str">
        <f t="shared" si="64"/>
        <v>236</v>
      </c>
      <c r="J63" s="216" t="str">
        <f t="shared" si="64"/>
        <v>240</v>
      </c>
      <c r="K63" s="447" t="str">
        <f t="shared" si="1"/>
        <v>720</v>
      </c>
      <c r="M63" s="216" t="str">
        <f t="shared" si="2"/>
        <v>7d</v>
      </c>
      <c r="N63" s="448" t="str">
        <f t="shared" si="3"/>
        <v>-1</v>
      </c>
      <c r="O63" s="216" t="str">
        <f t="shared" si="4"/>
        <v>9d</v>
      </c>
      <c r="P63" s="448" t="str">
        <f t="shared" si="5"/>
        <v>0</v>
      </c>
    </row>
    <row r="64" ht="16.5" customHeight="1">
      <c r="A64" s="446">
        <v>63.0</v>
      </c>
      <c r="B64" s="446" t="s">
        <v>504</v>
      </c>
      <c r="C64" s="446" t="s">
        <v>508</v>
      </c>
      <c r="F64" s="216" t="str">
        <f t="shared" si="6"/>
        <v>59</v>
      </c>
      <c r="G64" s="216" t="str">
        <f t="shared" ref="G64:J64" si="65">G63 +4</f>
        <v>232</v>
      </c>
      <c r="H64" s="216" t="str">
        <f t="shared" si="65"/>
        <v>236</v>
      </c>
      <c r="I64" s="216" t="str">
        <f t="shared" si="65"/>
        <v>240</v>
      </c>
      <c r="J64" s="216" t="str">
        <f t="shared" si="65"/>
        <v>244</v>
      </c>
      <c r="K64" s="447" t="str">
        <f t="shared" si="1"/>
        <v>732</v>
      </c>
      <c r="M64" s="216" t="str">
        <f t="shared" si="2"/>
        <v>7d</v>
      </c>
      <c r="N64" s="448" t="str">
        <f t="shared" si="3"/>
        <v>-1</v>
      </c>
      <c r="O64" s="216" t="str">
        <f t="shared" si="4"/>
        <v>9d</v>
      </c>
      <c r="P64" s="448" t="str">
        <f t="shared" si="5"/>
        <v>0</v>
      </c>
    </row>
    <row r="65" ht="16.5" customHeight="1">
      <c r="A65" s="446">
        <v>64.0</v>
      </c>
      <c r="B65" s="446" t="s">
        <v>504</v>
      </c>
      <c r="C65" s="446" t="s">
        <v>508</v>
      </c>
      <c r="F65" s="216" t="str">
        <f t="shared" si="6"/>
        <v>60</v>
      </c>
      <c r="G65" s="216" t="str">
        <f t="shared" ref="G65:J65" si="66">G64 +4</f>
        <v>236</v>
      </c>
      <c r="H65" s="216" t="str">
        <f t="shared" si="66"/>
        <v>240</v>
      </c>
      <c r="I65" s="216" t="str">
        <f t="shared" si="66"/>
        <v>244</v>
      </c>
      <c r="J65" s="216" t="str">
        <f t="shared" si="66"/>
        <v>248</v>
      </c>
      <c r="K65" s="447" t="str">
        <f t="shared" si="1"/>
        <v>744</v>
      </c>
      <c r="M65" s="216" t="str">
        <f t="shared" si="2"/>
        <v>7d</v>
      </c>
      <c r="N65" s="448" t="str">
        <f t="shared" si="3"/>
        <v>-1</v>
      </c>
      <c r="O65" s="216" t="str">
        <f t="shared" si="4"/>
        <v>9d</v>
      </c>
      <c r="P65" s="448" t="str">
        <f t="shared" si="5"/>
        <v>0</v>
      </c>
    </row>
    <row r="66" ht="16.5" customHeight="1">
      <c r="A66" s="446">
        <v>65.0</v>
      </c>
      <c r="B66" s="446" t="s">
        <v>505</v>
      </c>
      <c r="C66" s="446" t="s">
        <v>509</v>
      </c>
      <c r="F66" s="216" t="str">
        <f t="shared" si="6"/>
        <v>61</v>
      </c>
      <c r="G66" s="216" t="str">
        <f t="shared" ref="G66:J66" si="67">G65 +4</f>
        <v>240</v>
      </c>
      <c r="H66" s="216" t="str">
        <f t="shared" si="67"/>
        <v>244</v>
      </c>
      <c r="I66" s="216" t="str">
        <f t="shared" si="67"/>
        <v>248</v>
      </c>
      <c r="J66" s="216" t="str">
        <f t="shared" si="67"/>
        <v>252</v>
      </c>
      <c r="K66" s="447" t="str">
        <f t="shared" si="1"/>
        <v>756</v>
      </c>
      <c r="M66" s="216" t="str">
        <f t="shared" si="2"/>
        <v>7d</v>
      </c>
      <c r="N66" s="448" t="str">
        <f t="shared" si="3"/>
        <v>+1</v>
      </c>
      <c r="O66" s="216" t="str">
        <f t="shared" si="4"/>
        <v>9d</v>
      </c>
      <c r="P66" s="448" t="str">
        <f t="shared" si="5"/>
        <v>+2</v>
      </c>
    </row>
    <row r="67" ht="16.5" customHeight="1">
      <c r="A67" s="446">
        <v>66.0</v>
      </c>
      <c r="B67" s="446" t="s">
        <v>505</v>
      </c>
      <c r="C67" s="446" t="s">
        <v>509</v>
      </c>
      <c r="F67" s="216" t="str">
        <f t="shared" si="6"/>
        <v>62</v>
      </c>
      <c r="G67" s="216" t="str">
        <f t="shared" ref="G67:J67" si="68">G66 +4</f>
        <v>244</v>
      </c>
      <c r="H67" s="216" t="str">
        <f t="shared" si="68"/>
        <v>248</v>
      </c>
      <c r="I67" s="216" t="str">
        <f t="shared" si="68"/>
        <v>252</v>
      </c>
      <c r="J67" s="216" t="str">
        <f t="shared" si="68"/>
        <v>256</v>
      </c>
      <c r="K67" s="447" t="str">
        <f t="shared" si="1"/>
        <v>768</v>
      </c>
      <c r="M67" s="216" t="str">
        <f t="shared" si="2"/>
        <v>7d</v>
      </c>
      <c r="N67" s="448" t="str">
        <f t="shared" si="3"/>
        <v>+1</v>
      </c>
      <c r="O67" s="216" t="str">
        <f t="shared" si="4"/>
        <v>9d</v>
      </c>
      <c r="P67" s="448" t="str">
        <f t="shared" si="5"/>
        <v>+2</v>
      </c>
    </row>
    <row r="68" ht="16.5" customHeight="1">
      <c r="A68" s="446">
        <v>67.0</v>
      </c>
      <c r="B68" s="446" t="s">
        <v>505</v>
      </c>
      <c r="C68" s="446" t="s">
        <v>509</v>
      </c>
      <c r="F68" s="216" t="str">
        <f t="shared" si="6"/>
        <v>63</v>
      </c>
      <c r="G68" s="216" t="str">
        <f t="shared" ref="G68:J68" si="69">G67 +4</f>
        <v>248</v>
      </c>
      <c r="H68" s="216" t="str">
        <f t="shared" si="69"/>
        <v>252</v>
      </c>
      <c r="I68" s="216" t="str">
        <f t="shared" si="69"/>
        <v>256</v>
      </c>
      <c r="J68" s="216" t="str">
        <f t="shared" si="69"/>
        <v>260</v>
      </c>
      <c r="K68" s="447" t="str">
        <f t="shared" si="1"/>
        <v>780</v>
      </c>
      <c r="M68" s="216" t="str">
        <f t="shared" si="2"/>
        <v>7d</v>
      </c>
      <c r="N68" s="448" t="str">
        <f t="shared" si="3"/>
        <v>+1</v>
      </c>
      <c r="O68" s="216" t="str">
        <f t="shared" si="4"/>
        <v>9d</v>
      </c>
      <c r="P68" s="448" t="str">
        <f t="shared" si="5"/>
        <v>+2</v>
      </c>
    </row>
    <row r="69" ht="16.5" customHeight="1">
      <c r="A69" s="446">
        <v>68.0</v>
      </c>
      <c r="B69" s="446" t="s">
        <v>505</v>
      </c>
      <c r="C69" s="446" t="s">
        <v>509</v>
      </c>
      <c r="F69" s="216" t="str">
        <f t="shared" si="6"/>
        <v>64</v>
      </c>
      <c r="G69" s="216" t="str">
        <f t="shared" ref="G69:J69" si="70">G68 +4</f>
        <v>252</v>
      </c>
      <c r="H69" s="216" t="str">
        <f t="shared" si="70"/>
        <v>256</v>
      </c>
      <c r="I69" s="216" t="str">
        <f t="shared" si="70"/>
        <v>260</v>
      </c>
      <c r="J69" s="216" t="str">
        <f t="shared" si="70"/>
        <v>264</v>
      </c>
      <c r="K69" s="447" t="str">
        <f t="shared" si="1"/>
        <v>792</v>
      </c>
      <c r="M69" s="216" t="str">
        <f t="shared" si="2"/>
        <v>7d</v>
      </c>
      <c r="N69" s="448" t="str">
        <f t="shared" si="3"/>
        <v>+1</v>
      </c>
      <c r="O69" s="216" t="str">
        <f t="shared" si="4"/>
        <v>9d</v>
      </c>
      <c r="P69" s="448" t="str">
        <f t="shared" si="5"/>
        <v>+2</v>
      </c>
    </row>
    <row r="70" ht="16.5" customHeight="1">
      <c r="A70" s="446">
        <v>69.0</v>
      </c>
      <c r="B70" s="446" t="s">
        <v>505</v>
      </c>
      <c r="C70" s="446" t="s">
        <v>509</v>
      </c>
      <c r="F70" s="216" t="str">
        <f t="shared" si="6"/>
        <v>65</v>
      </c>
      <c r="G70" s="216" t="str">
        <f t="shared" ref="G70:J70" si="71">G69 +4</f>
        <v>256</v>
      </c>
      <c r="H70" s="216" t="str">
        <f t="shared" si="71"/>
        <v>260</v>
      </c>
      <c r="I70" s="216" t="str">
        <f t="shared" si="71"/>
        <v>264</v>
      </c>
      <c r="J70" s="216" t="str">
        <f t="shared" si="71"/>
        <v>268</v>
      </c>
      <c r="K70" s="447" t="str">
        <f t="shared" si="1"/>
        <v>804</v>
      </c>
      <c r="M70" s="216" t="str">
        <f t="shared" si="2"/>
        <v>7d</v>
      </c>
      <c r="N70" s="448" t="str">
        <f t="shared" si="3"/>
        <v>+1</v>
      </c>
      <c r="O70" s="216" t="str">
        <f t="shared" si="4"/>
        <v>9d</v>
      </c>
      <c r="P70" s="448" t="str">
        <f t="shared" si="5"/>
        <v>+2</v>
      </c>
    </row>
    <row r="71" ht="16.5" customHeight="1">
      <c r="A71" s="446">
        <v>70.0</v>
      </c>
      <c r="B71" s="446" t="s">
        <v>510</v>
      </c>
      <c r="C71" s="446" t="s">
        <v>511</v>
      </c>
      <c r="F71" s="216" t="str">
        <f t="shared" si="6"/>
        <v>66</v>
      </c>
      <c r="G71" s="216" t="str">
        <f t="shared" ref="G71:J71" si="72">G70 +4</f>
        <v>260</v>
      </c>
      <c r="H71" s="216" t="str">
        <f t="shared" si="72"/>
        <v>264</v>
      </c>
      <c r="I71" s="216" t="str">
        <f t="shared" si="72"/>
        <v>268</v>
      </c>
      <c r="J71" s="216" t="str">
        <f t="shared" si="72"/>
        <v>272</v>
      </c>
      <c r="K71" s="447" t="str">
        <f t="shared" si="1"/>
        <v>816</v>
      </c>
      <c r="M71" s="216" t="str">
        <f t="shared" si="2"/>
        <v>8d</v>
      </c>
      <c r="N71" s="448" t="str">
        <f t="shared" si="3"/>
        <v>0</v>
      </c>
      <c r="O71" s="216" t="str">
        <f>LEFT(C71,3)</f>
        <v>10d</v>
      </c>
      <c r="P71" s="448" t="str">
        <f t="shared" ref="P71:P101" si="74">IF(RIGHT(C71,3)=LEFT(C71,3),0,RIGHT(C71,2))</f>
        <v>0</v>
      </c>
    </row>
    <row r="72" ht="16.5" customHeight="1">
      <c r="A72" s="446">
        <v>71.0</v>
      </c>
      <c r="B72" s="446" t="s">
        <v>510</v>
      </c>
      <c r="C72" s="446" t="s">
        <v>511</v>
      </c>
      <c r="F72" s="216" t="str">
        <f t="shared" si="6"/>
        <v>67</v>
      </c>
      <c r="G72" s="216" t="str">
        <f t="shared" ref="G72:J72" si="73">G71 +4</f>
        <v>264</v>
      </c>
      <c r="H72" s="216" t="str">
        <f t="shared" si="73"/>
        <v>268</v>
      </c>
      <c r="I72" s="216" t="str">
        <f t="shared" si="73"/>
        <v>272</v>
      </c>
      <c r="J72" s="216" t="str">
        <f t="shared" si="73"/>
        <v>276</v>
      </c>
      <c r="K72" s="447" t="str">
        <f t="shared" si="1"/>
        <v>828</v>
      </c>
      <c r="M72" s="216" t="str">
        <f t="shared" si="2"/>
        <v>8d</v>
      </c>
      <c r="N72" s="448" t="str">
        <f t="shared" si="3"/>
        <v>0</v>
      </c>
      <c r="O72" s="216" t="str">
        <f t="shared" ref="O72:O101" si="76">LEFT(C72,2)</f>
        <v>10</v>
      </c>
      <c r="P72" s="448" t="str">
        <f t="shared" si="74"/>
        <v>0</v>
      </c>
    </row>
    <row r="73" ht="16.5" customHeight="1">
      <c r="A73" s="446">
        <v>72.0</v>
      </c>
      <c r="B73" s="446" t="s">
        <v>510</v>
      </c>
      <c r="C73" s="446" t="s">
        <v>511</v>
      </c>
      <c r="F73" s="216" t="str">
        <f t="shared" si="6"/>
        <v>68</v>
      </c>
      <c r="G73" s="216" t="str">
        <f t="shared" ref="G73:J73" si="75">G72 +4</f>
        <v>268</v>
      </c>
      <c r="H73" s="216" t="str">
        <f t="shared" si="75"/>
        <v>272</v>
      </c>
      <c r="I73" s="216" t="str">
        <f t="shared" si="75"/>
        <v>276</v>
      </c>
      <c r="J73" s="216" t="str">
        <f t="shared" si="75"/>
        <v>280</v>
      </c>
      <c r="K73" s="447" t="str">
        <f t="shared" si="1"/>
        <v>840</v>
      </c>
      <c r="M73" s="216" t="str">
        <f t="shared" si="2"/>
        <v>8d</v>
      </c>
      <c r="N73" s="448" t="str">
        <f t="shared" si="3"/>
        <v>0</v>
      </c>
      <c r="O73" s="216" t="str">
        <f t="shared" si="76"/>
        <v>10</v>
      </c>
      <c r="P73" s="448" t="str">
        <f t="shared" si="74"/>
        <v>0</v>
      </c>
    </row>
    <row r="74" ht="16.5" customHeight="1">
      <c r="A74" s="446">
        <v>73.0</v>
      </c>
      <c r="B74" s="446" t="s">
        <v>510</v>
      </c>
      <c r="C74" s="446" t="s">
        <v>511</v>
      </c>
      <c r="F74" s="216" t="str">
        <f t="shared" si="6"/>
        <v>69</v>
      </c>
      <c r="G74" s="216" t="str">
        <f t="shared" ref="G74:J74" si="77">G73 +4</f>
        <v>272</v>
      </c>
      <c r="H74" s="216" t="str">
        <f t="shared" si="77"/>
        <v>276</v>
      </c>
      <c r="I74" s="216" t="str">
        <f t="shared" si="77"/>
        <v>280</v>
      </c>
      <c r="J74" s="216" t="str">
        <f t="shared" si="77"/>
        <v>284</v>
      </c>
      <c r="K74" s="447" t="str">
        <f t="shared" si="1"/>
        <v>852</v>
      </c>
      <c r="M74" s="216" t="str">
        <f t="shared" si="2"/>
        <v>8d</v>
      </c>
      <c r="N74" s="448" t="str">
        <f t="shared" si="3"/>
        <v>0</v>
      </c>
      <c r="O74" s="216" t="str">
        <f t="shared" si="76"/>
        <v>10</v>
      </c>
      <c r="P74" s="448" t="str">
        <f t="shared" si="74"/>
        <v>0</v>
      </c>
    </row>
    <row r="75" ht="16.5" customHeight="1">
      <c r="A75" s="446">
        <v>74.0</v>
      </c>
      <c r="B75" s="446" t="s">
        <v>510</v>
      </c>
      <c r="C75" s="446" t="s">
        <v>511</v>
      </c>
      <c r="F75" s="216" t="str">
        <f t="shared" si="6"/>
        <v>70</v>
      </c>
      <c r="G75" s="216" t="str">
        <f t="shared" ref="G75:J75" si="78">G74 +4</f>
        <v>276</v>
      </c>
      <c r="H75" s="216" t="str">
        <f t="shared" si="78"/>
        <v>280</v>
      </c>
      <c r="I75" s="216" t="str">
        <f t="shared" si="78"/>
        <v>284</v>
      </c>
      <c r="J75" s="216" t="str">
        <f t="shared" si="78"/>
        <v>288</v>
      </c>
      <c r="K75" s="447" t="str">
        <f t="shared" si="1"/>
        <v>864</v>
      </c>
      <c r="M75" s="216" t="str">
        <f t="shared" si="2"/>
        <v>8d</v>
      </c>
      <c r="N75" s="448" t="str">
        <f t="shared" si="3"/>
        <v>0</v>
      </c>
      <c r="O75" s="216" t="str">
        <f t="shared" si="76"/>
        <v>10</v>
      </c>
      <c r="P75" s="448" t="str">
        <f t="shared" si="74"/>
        <v>0</v>
      </c>
    </row>
    <row r="76" ht="16.5" customHeight="1">
      <c r="A76" s="446">
        <v>75.0</v>
      </c>
      <c r="B76" s="446" t="s">
        <v>512</v>
      </c>
      <c r="C76" s="446" t="s">
        <v>513</v>
      </c>
      <c r="F76" s="216" t="str">
        <f t="shared" si="6"/>
        <v>71</v>
      </c>
      <c r="G76" s="216" t="str">
        <f t="shared" ref="G76:J76" si="79">G75 +4</f>
        <v>280</v>
      </c>
      <c r="H76" s="216" t="str">
        <f t="shared" si="79"/>
        <v>284</v>
      </c>
      <c r="I76" s="216" t="str">
        <f t="shared" si="79"/>
        <v>288</v>
      </c>
      <c r="J76" s="216" t="str">
        <f t="shared" si="79"/>
        <v>292</v>
      </c>
      <c r="K76" s="447" t="str">
        <f t="shared" si="1"/>
        <v>876</v>
      </c>
      <c r="M76" s="216" t="str">
        <f t="shared" si="2"/>
        <v>8d</v>
      </c>
      <c r="N76" s="448" t="str">
        <f t="shared" si="3"/>
        <v>+2</v>
      </c>
      <c r="O76" s="216" t="str">
        <f t="shared" si="76"/>
        <v>10</v>
      </c>
      <c r="P76" s="448" t="str">
        <f t="shared" si="74"/>
        <v>+2</v>
      </c>
    </row>
    <row r="77" ht="16.5" customHeight="1">
      <c r="A77" s="446">
        <v>76.0</v>
      </c>
      <c r="B77" s="446" t="s">
        <v>512</v>
      </c>
      <c r="C77" s="446" t="s">
        <v>513</v>
      </c>
      <c r="F77" s="216" t="str">
        <f t="shared" si="6"/>
        <v>72</v>
      </c>
      <c r="G77" s="216" t="str">
        <f t="shared" ref="G77:J77" si="80">G76 +4</f>
        <v>284</v>
      </c>
      <c r="H77" s="216" t="str">
        <f t="shared" si="80"/>
        <v>288</v>
      </c>
      <c r="I77" s="216" t="str">
        <f t="shared" si="80"/>
        <v>292</v>
      </c>
      <c r="J77" s="216" t="str">
        <f t="shared" si="80"/>
        <v>296</v>
      </c>
      <c r="K77" s="447" t="str">
        <f t="shared" si="1"/>
        <v>888</v>
      </c>
      <c r="M77" s="216" t="str">
        <f t="shared" si="2"/>
        <v>8d</v>
      </c>
      <c r="N77" s="448" t="str">
        <f t="shared" si="3"/>
        <v>+2</v>
      </c>
      <c r="O77" s="216" t="str">
        <f t="shared" si="76"/>
        <v>10</v>
      </c>
      <c r="P77" s="448" t="str">
        <f t="shared" si="74"/>
        <v>+2</v>
      </c>
    </row>
    <row r="78" ht="16.5" customHeight="1">
      <c r="A78" s="446">
        <v>77.0</v>
      </c>
      <c r="B78" s="446" t="s">
        <v>512</v>
      </c>
      <c r="C78" s="446" t="s">
        <v>513</v>
      </c>
      <c r="F78" s="216" t="str">
        <f t="shared" si="6"/>
        <v>73</v>
      </c>
      <c r="G78" s="216" t="str">
        <f t="shared" ref="G78:J78" si="81">G77 +4</f>
        <v>288</v>
      </c>
      <c r="H78" s="216" t="str">
        <f t="shared" si="81"/>
        <v>292</v>
      </c>
      <c r="I78" s="216" t="str">
        <f t="shared" si="81"/>
        <v>296</v>
      </c>
      <c r="J78" s="216" t="str">
        <f t="shared" si="81"/>
        <v>300</v>
      </c>
      <c r="K78" s="447" t="str">
        <f t="shared" si="1"/>
        <v>900</v>
      </c>
      <c r="M78" s="216" t="str">
        <f t="shared" si="2"/>
        <v>8d</v>
      </c>
      <c r="N78" s="448" t="str">
        <f t="shared" si="3"/>
        <v>+2</v>
      </c>
      <c r="O78" s="216" t="str">
        <f t="shared" si="76"/>
        <v>10</v>
      </c>
      <c r="P78" s="448" t="str">
        <f t="shared" si="74"/>
        <v>+2</v>
      </c>
    </row>
    <row r="79" ht="16.5" customHeight="1">
      <c r="A79" s="446">
        <v>78.0</v>
      </c>
      <c r="B79" s="446" t="s">
        <v>512</v>
      </c>
      <c r="C79" s="446" t="s">
        <v>513</v>
      </c>
      <c r="F79" s="216" t="str">
        <f t="shared" si="6"/>
        <v>74</v>
      </c>
      <c r="G79" s="216" t="str">
        <f t="shared" ref="G79:J79" si="82">G78 +4</f>
        <v>292</v>
      </c>
      <c r="H79" s="216" t="str">
        <f t="shared" si="82"/>
        <v>296</v>
      </c>
      <c r="I79" s="216" t="str">
        <f t="shared" si="82"/>
        <v>300</v>
      </c>
      <c r="J79" s="216" t="str">
        <f t="shared" si="82"/>
        <v>304</v>
      </c>
      <c r="K79" s="447" t="str">
        <f t="shared" si="1"/>
        <v>912</v>
      </c>
      <c r="M79" s="216" t="str">
        <f t="shared" si="2"/>
        <v>8d</v>
      </c>
      <c r="N79" s="448" t="str">
        <f t="shared" si="3"/>
        <v>+2</v>
      </c>
      <c r="O79" s="216" t="str">
        <f t="shared" si="76"/>
        <v>10</v>
      </c>
      <c r="P79" s="448" t="str">
        <f t="shared" si="74"/>
        <v>+2</v>
      </c>
    </row>
    <row r="80" ht="16.5" customHeight="1">
      <c r="A80" s="446">
        <v>79.0</v>
      </c>
      <c r="B80" s="446" t="s">
        <v>512</v>
      </c>
      <c r="C80" s="446" t="s">
        <v>513</v>
      </c>
      <c r="F80" s="216" t="str">
        <f t="shared" si="6"/>
        <v>75</v>
      </c>
      <c r="G80" s="216" t="str">
        <f t="shared" ref="G80:J80" si="83">G79 +4</f>
        <v>296</v>
      </c>
      <c r="H80" s="216" t="str">
        <f t="shared" si="83"/>
        <v>300</v>
      </c>
      <c r="I80" s="216" t="str">
        <f t="shared" si="83"/>
        <v>304</v>
      </c>
      <c r="J80" s="216" t="str">
        <f t="shared" si="83"/>
        <v>308</v>
      </c>
      <c r="K80" s="447" t="str">
        <f t="shared" si="1"/>
        <v>924</v>
      </c>
      <c r="M80" s="216" t="str">
        <f t="shared" si="2"/>
        <v>8d</v>
      </c>
      <c r="N80" s="448" t="str">
        <f t="shared" si="3"/>
        <v>+2</v>
      </c>
      <c r="O80" s="216" t="str">
        <f t="shared" si="76"/>
        <v>10</v>
      </c>
      <c r="P80" s="448" t="str">
        <f t="shared" si="74"/>
        <v>+2</v>
      </c>
    </row>
    <row r="81" ht="16.5" customHeight="1">
      <c r="A81" s="446">
        <v>80.0</v>
      </c>
      <c r="B81" s="446" t="s">
        <v>508</v>
      </c>
      <c r="C81" s="446" t="s">
        <v>514</v>
      </c>
      <c r="F81" s="216" t="str">
        <f t="shared" si="6"/>
        <v>76</v>
      </c>
      <c r="G81" s="216" t="str">
        <f t="shared" ref="G81:J81" si="84">G80 +4</f>
        <v>300</v>
      </c>
      <c r="H81" s="216" t="str">
        <f t="shared" si="84"/>
        <v>304</v>
      </c>
      <c r="I81" s="216" t="str">
        <f t="shared" si="84"/>
        <v>308</v>
      </c>
      <c r="J81" s="216" t="str">
        <f t="shared" si="84"/>
        <v>312</v>
      </c>
      <c r="K81" s="447" t="str">
        <f t="shared" si="1"/>
        <v>936</v>
      </c>
      <c r="M81" s="216" t="str">
        <f t="shared" si="2"/>
        <v>9d</v>
      </c>
      <c r="N81" s="448" t="str">
        <f t="shared" si="3"/>
        <v>0</v>
      </c>
      <c r="O81" s="216" t="str">
        <f t="shared" si="76"/>
        <v>11</v>
      </c>
      <c r="P81" s="448" t="str">
        <f t="shared" si="74"/>
        <v>0</v>
      </c>
    </row>
    <row r="82" ht="16.5" customHeight="1">
      <c r="A82" s="446">
        <v>81.0</v>
      </c>
      <c r="B82" s="446" t="s">
        <v>508</v>
      </c>
      <c r="C82" s="446" t="s">
        <v>514</v>
      </c>
      <c r="F82" s="216" t="str">
        <f t="shared" si="6"/>
        <v>77</v>
      </c>
      <c r="G82" s="216" t="str">
        <f t="shared" ref="G82:J82" si="85">G81 +4</f>
        <v>304</v>
      </c>
      <c r="H82" s="216" t="str">
        <f t="shared" si="85"/>
        <v>308</v>
      </c>
      <c r="I82" s="216" t="str">
        <f t="shared" si="85"/>
        <v>312</v>
      </c>
      <c r="J82" s="216" t="str">
        <f t="shared" si="85"/>
        <v>316</v>
      </c>
      <c r="K82" s="447" t="str">
        <f t="shared" si="1"/>
        <v>948</v>
      </c>
      <c r="M82" s="216" t="str">
        <f t="shared" si="2"/>
        <v>9d</v>
      </c>
      <c r="N82" s="448" t="str">
        <f t="shared" si="3"/>
        <v>0</v>
      </c>
      <c r="O82" s="216" t="str">
        <f t="shared" si="76"/>
        <v>11</v>
      </c>
      <c r="P82" s="448" t="str">
        <f t="shared" si="74"/>
        <v>0</v>
      </c>
    </row>
    <row r="83" ht="16.5" customHeight="1">
      <c r="A83" s="446">
        <v>82.0</v>
      </c>
      <c r="B83" s="446" t="s">
        <v>508</v>
      </c>
      <c r="C83" s="446" t="s">
        <v>514</v>
      </c>
      <c r="F83" s="216" t="str">
        <f t="shared" si="6"/>
        <v>78</v>
      </c>
      <c r="G83" s="216" t="str">
        <f t="shared" ref="G83:J83" si="86">G82 +4</f>
        <v>308</v>
      </c>
      <c r="H83" s="216" t="str">
        <f t="shared" si="86"/>
        <v>312</v>
      </c>
      <c r="I83" s="216" t="str">
        <f t="shared" si="86"/>
        <v>316</v>
      </c>
      <c r="J83" s="216" t="str">
        <f t="shared" si="86"/>
        <v>320</v>
      </c>
      <c r="K83" s="447" t="str">
        <f t="shared" si="1"/>
        <v>960</v>
      </c>
      <c r="M83" s="216" t="str">
        <f t="shared" si="2"/>
        <v>9d</v>
      </c>
      <c r="N83" s="448" t="str">
        <f t="shared" si="3"/>
        <v>0</v>
      </c>
      <c r="O83" s="216" t="str">
        <f t="shared" si="76"/>
        <v>11</v>
      </c>
      <c r="P83" s="448" t="str">
        <f t="shared" si="74"/>
        <v>0</v>
      </c>
    </row>
    <row r="84" ht="16.5" customHeight="1">
      <c r="A84" s="446">
        <v>83.0</v>
      </c>
      <c r="B84" s="446" t="s">
        <v>508</v>
      </c>
      <c r="C84" s="446" t="s">
        <v>514</v>
      </c>
      <c r="F84" s="216" t="str">
        <f t="shared" si="6"/>
        <v>79</v>
      </c>
      <c r="G84" s="216" t="str">
        <f t="shared" ref="G84:J84" si="87">G83 +4</f>
        <v>312</v>
      </c>
      <c r="H84" s="216" t="str">
        <f t="shared" si="87"/>
        <v>316</v>
      </c>
      <c r="I84" s="216" t="str">
        <f t="shared" si="87"/>
        <v>320</v>
      </c>
      <c r="J84" s="216" t="str">
        <f t="shared" si="87"/>
        <v>324</v>
      </c>
      <c r="K84" s="447" t="str">
        <f t="shared" si="1"/>
        <v>972</v>
      </c>
      <c r="M84" s="216" t="str">
        <f t="shared" si="2"/>
        <v>9d</v>
      </c>
      <c r="N84" s="448" t="str">
        <f t="shared" si="3"/>
        <v>0</v>
      </c>
      <c r="O84" s="216" t="str">
        <f t="shared" si="76"/>
        <v>11</v>
      </c>
      <c r="P84" s="448" t="str">
        <f t="shared" si="74"/>
        <v>0</v>
      </c>
    </row>
    <row r="85" ht="16.5" customHeight="1">
      <c r="A85" s="446">
        <v>84.0</v>
      </c>
      <c r="B85" s="446" t="s">
        <v>508</v>
      </c>
      <c r="C85" s="446" t="s">
        <v>514</v>
      </c>
      <c r="F85" s="216" t="str">
        <f t="shared" si="6"/>
        <v>80</v>
      </c>
      <c r="G85" s="216" t="str">
        <f t="shared" ref="G85:J85" si="88">G84 +4</f>
        <v>316</v>
      </c>
      <c r="H85" s="216" t="str">
        <f t="shared" si="88"/>
        <v>320</v>
      </c>
      <c r="I85" s="216" t="str">
        <f t="shared" si="88"/>
        <v>324</v>
      </c>
      <c r="J85" s="216" t="str">
        <f t="shared" si="88"/>
        <v>328</v>
      </c>
      <c r="K85" s="447" t="str">
        <f t="shared" si="1"/>
        <v>984</v>
      </c>
      <c r="M85" s="216" t="str">
        <f t="shared" si="2"/>
        <v>9d</v>
      </c>
      <c r="N85" s="448" t="str">
        <f t="shared" si="3"/>
        <v>0</v>
      </c>
      <c r="O85" s="216" t="str">
        <f t="shared" si="76"/>
        <v>11</v>
      </c>
      <c r="P85" s="448" t="str">
        <f t="shared" si="74"/>
        <v>0</v>
      </c>
    </row>
    <row r="86" ht="16.5" customHeight="1">
      <c r="A86" s="446">
        <v>85.0</v>
      </c>
      <c r="B86" s="446" t="s">
        <v>509</v>
      </c>
      <c r="C86" s="446" t="s">
        <v>515</v>
      </c>
      <c r="F86" s="216" t="str">
        <f t="shared" si="6"/>
        <v>81</v>
      </c>
      <c r="G86" s="216" t="str">
        <f t="shared" ref="G86:J86" si="89">G85 +4</f>
        <v>320</v>
      </c>
      <c r="H86" s="216" t="str">
        <f t="shared" si="89"/>
        <v>324</v>
      </c>
      <c r="I86" s="216" t="str">
        <f t="shared" si="89"/>
        <v>328</v>
      </c>
      <c r="J86" s="216" t="str">
        <f t="shared" si="89"/>
        <v>332</v>
      </c>
      <c r="K86" s="447" t="str">
        <f t="shared" si="1"/>
        <v>996</v>
      </c>
      <c r="M86" s="216" t="str">
        <f t="shared" si="2"/>
        <v>9d</v>
      </c>
      <c r="N86" s="448" t="str">
        <f t="shared" si="3"/>
        <v>+2</v>
      </c>
      <c r="O86" s="216" t="str">
        <f t="shared" si="76"/>
        <v>11</v>
      </c>
      <c r="P86" s="448" t="str">
        <f t="shared" si="74"/>
        <v>+2</v>
      </c>
    </row>
    <row r="87" ht="16.5" customHeight="1">
      <c r="A87" s="446">
        <v>86.0</v>
      </c>
      <c r="B87" s="446" t="s">
        <v>509</v>
      </c>
      <c r="C87" s="446" t="s">
        <v>515</v>
      </c>
      <c r="F87" s="216" t="str">
        <f t="shared" si="6"/>
        <v>82</v>
      </c>
      <c r="G87" s="216" t="str">
        <f t="shared" ref="G87:J87" si="90">G86 +4</f>
        <v>324</v>
      </c>
      <c r="H87" s="216" t="str">
        <f t="shared" si="90"/>
        <v>328</v>
      </c>
      <c r="I87" s="216" t="str">
        <f t="shared" si="90"/>
        <v>332</v>
      </c>
      <c r="J87" s="216" t="str">
        <f t="shared" si="90"/>
        <v>336</v>
      </c>
      <c r="K87" s="447" t="str">
        <f t="shared" si="1"/>
        <v>1008</v>
      </c>
      <c r="M87" s="216" t="str">
        <f t="shared" si="2"/>
        <v>9d</v>
      </c>
      <c r="N87" s="448" t="str">
        <f t="shared" si="3"/>
        <v>+2</v>
      </c>
      <c r="O87" s="216" t="str">
        <f t="shared" si="76"/>
        <v>11</v>
      </c>
      <c r="P87" s="448" t="str">
        <f t="shared" si="74"/>
        <v>+2</v>
      </c>
    </row>
    <row r="88" ht="16.5" customHeight="1">
      <c r="A88" s="446">
        <v>87.0</v>
      </c>
      <c r="B88" s="446" t="s">
        <v>509</v>
      </c>
      <c r="C88" s="446" t="s">
        <v>515</v>
      </c>
      <c r="F88" s="216" t="str">
        <f t="shared" si="6"/>
        <v>83</v>
      </c>
      <c r="G88" s="216" t="str">
        <f t="shared" ref="G88:J88" si="91">G87 +4</f>
        <v>328</v>
      </c>
      <c r="H88" s="216" t="str">
        <f t="shared" si="91"/>
        <v>332</v>
      </c>
      <c r="I88" s="216" t="str">
        <f t="shared" si="91"/>
        <v>336</v>
      </c>
      <c r="J88" s="216" t="str">
        <f t="shared" si="91"/>
        <v>340</v>
      </c>
      <c r="K88" s="447" t="str">
        <f t="shared" si="1"/>
        <v>1020</v>
      </c>
      <c r="M88" s="216" t="str">
        <f t="shared" si="2"/>
        <v>9d</v>
      </c>
      <c r="N88" s="448" t="str">
        <f t="shared" si="3"/>
        <v>+2</v>
      </c>
      <c r="O88" s="216" t="str">
        <f t="shared" si="76"/>
        <v>11</v>
      </c>
      <c r="P88" s="448" t="str">
        <f t="shared" si="74"/>
        <v>+2</v>
      </c>
    </row>
    <row r="89" ht="16.5" customHeight="1">
      <c r="A89" s="446">
        <v>88.0</v>
      </c>
      <c r="B89" s="446" t="s">
        <v>509</v>
      </c>
      <c r="C89" s="446" t="s">
        <v>515</v>
      </c>
      <c r="F89" s="216" t="str">
        <f t="shared" si="6"/>
        <v>84</v>
      </c>
      <c r="G89" s="216" t="str">
        <f t="shared" ref="G89:J89" si="92">G88 +4</f>
        <v>332</v>
      </c>
      <c r="H89" s="216" t="str">
        <f t="shared" si="92"/>
        <v>336</v>
      </c>
      <c r="I89" s="216" t="str">
        <f t="shared" si="92"/>
        <v>340</v>
      </c>
      <c r="J89" s="216" t="str">
        <f t="shared" si="92"/>
        <v>344</v>
      </c>
      <c r="K89" s="447" t="str">
        <f t="shared" si="1"/>
        <v>1032</v>
      </c>
      <c r="M89" s="216" t="str">
        <f t="shared" si="2"/>
        <v>9d</v>
      </c>
      <c r="N89" s="448" t="str">
        <f t="shared" si="3"/>
        <v>+2</v>
      </c>
      <c r="O89" s="216" t="str">
        <f t="shared" si="76"/>
        <v>11</v>
      </c>
      <c r="P89" s="448" t="str">
        <f t="shared" si="74"/>
        <v>+2</v>
      </c>
    </row>
    <row r="90" ht="16.5" customHeight="1">
      <c r="A90" s="446">
        <v>89.0</v>
      </c>
      <c r="B90" s="446" t="s">
        <v>509</v>
      </c>
      <c r="C90" s="446" t="s">
        <v>515</v>
      </c>
      <c r="F90" s="216" t="str">
        <f t="shared" si="6"/>
        <v>85</v>
      </c>
      <c r="G90" s="216" t="str">
        <f t="shared" ref="G90:J90" si="93">G89 +4</f>
        <v>336</v>
      </c>
      <c r="H90" s="216" t="str">
        <f t="shared" si="93"/>
        <v>340</v>
      </c>
      <c r="I90" s="216" t="str">
        <f t="shared" si="93"/>
        <v>344</v>
      </c>
      <c r="J90" s="216" t="str">
        <f t="shared" si="93"/>
        <v>348</v>
      </c>
      <c r="K90" s="447" t="str">
        <f t="shared" si="1"/>
        <v>1044</v>
      </c>
      <c r="M90" s="216" t="str">
        <f t="shared" si="2"/>
        <v>9d</v>
      </c>
      <c r="N90" s="448" t="str">
        <f t="shared" si="3"/>
        <v>+2</v>
      </c>
      <c r="O90" s="216" t="str">
        <f t="shared" si="76"/>
        <v>11</v>
      </c>
      <c r="P90" s="448" t="str">
        <f t="shared" si="74"/>
        <v>+2</v>
      </c>
    </row>
    <row r="91" ht="16.5" customHeight="1">
      <c r="A91" s="446">
        <v>90.0</v>
      </c>
      <c r="B91" s="446" t="s">
        <v>511</v>
      </c>
      <c r="C91" s="446" t="s">
        <v>516</v>
      </c>
      <c r="F91" s="216" t="str">
        <f t="shared" si="6"/>
        <v>86</v>
      </c>
      <c r="G91" s="216" t="str">
        <f t="shared" ref="G91:J91" si="94">G90 +4</f>
        <v>340</v>
      </c>
      <c r="H91" s="216" t="str">
        <f t="shared" si="94"/>
        <v>344</v>
      </c>
      <c r="I91" s="216" t="str">
        <f t="shared" si="94"/>
        <v>348</v>
      </c>
      <c r="J91" s="216" t="str">
        <f t="shared" si="94"/>
        <v>352</v>
      </c>
      <c r="K91" s="447" t="str">
        <f t="shared" si="1"/>
        <v>1056</v>
      </c>
      <c r="M91" s="216" t="str">
        <f t="shared" ref="M91:M101" si="96">LEFT(B91,3)</f>
        <v>10d</v>
      </c>
      <c r="N91" s="448" t="str">
        <f t="shared" ref="N91:N101" si="97">IF(RIGHT(B91,3)=LEFT(B91,3),0,RIGHT(B91,2))</f>
        <v>0</v>
      </c>
      <c r="O91" s="216" t="str">
        <f t="shared" si="76"/>
        <v>12</v>
      </c>
      <c r="P91" s="448" t="str">
        <f t="shared" si="74"/>
        <v>0</v>
      </c>
    </row>
    <row r="92" ht="16.5" customHeight="1">
      <c r="A92" s="446">
        <v>91.0</v>
      </c>
      <c r="B92" s="446" t="s">
        <v>511</v>
      </c>
      <c r="C92" s="446" t="s">
        <v>516</v>
      </c>
      <c r="F92" s="216" t="str">
        <f t="shared" si="6"/>
        <v>87</v>
      </c>
      <c r="G92" s="216" t="str">
        <f t="shared" ref="G92:J92" si="95">G91 +4</f>
        <v>344</v>
      </c>
      <c r="H92" s="216" t="str">
        <f t="shared" si="95"/>
        <v>348</v>
      </c>
      <c r="I92" s="216" t="str">
        <f t="shared" si="95"/>
        <v>352</v>
      </c>
      <c r="J92" s="216" t="str">
        <f t="shared" si="95"/>
        <v>356</v>
      </c>
      <c r="K92" s="447" t="str">
        <f t="shared" si="1"/>
        <v>1068</v>
      </c>
      <c r="M92" s="216" t="str">
        <f t="shared" si="96"/>
        <v>10d</v>
      </c>
      <c r="N92" s="448" t="str">
        <f t="shared" si="97"/>
        <v>0</v>
      </c>
      <c r="O92" s="216" t="str">
        <f t="shared" si="76"/>
        <v>12</v>
      </c>
      <c r="P92" s="448" t="str">
        <f t="shared" si="74"/>
        <v>0</v>
      </c>
    </row>
    <row r="93" ht="16.5" customHeight="1">
      <c r="A93" s="446">
        <v>92.0</v>
      </c>
      <c r="B93" s="446" t="s">
        <v>511</v>
      </c>
      <c r="C93" s="446" t="s">
        <v>516</v>
      </c>
      <c r="F93" s="216" t="str">
        <f t="shared" si="6"/>
        <v>88</v>
      </c>
      <c r="G93" s="216" t="str">
        <f t="shared" ref="G93:J93" si="98">G92 +4</f>
        <v>348</v>
      </c>
      <c r="H93" s="216" t="str">
        <f t="shared" si="98"/>
        <v>352</v>
      </c>
      <c r="I93" s="216" t="str">
        <f t="shared" si="98"/>
        <v>356</v>
      </c>
      <c r="J93" s="216" t="str">
        <f t="shared" si="98"/>
        <v>360</v>
      </c>
      <c r="K93" s="447" t="str">
        <f t="shared" si="1"/>
        <v>1080</v>
      </c>
      <c r="M93" s="216" t="str">
        <f t="shared" si="96"/>
        <v>10d</v>
      </c>
      <c r="N93" s="448" t="str">
        <f t="shared" si="97"/>
        <v>0</v>
      </c>
      <c r="O93" s="216" t="str">
        <f t="shared" si="76"/>
        <v>12</v>
      </c>
      <c r="P93" s="448" t="str">
        <f t="shared" si="74"/>
        <v>0</v>
      </c>
    </row>
    <row r="94" ht="16.5" customHeight="1">
      <c r="A94" s="446">
        <v>93.0</v>
      </c>
      <c r="B94" s="446" t="s">
        <v>511</v>
      </c>
      <c r="C94" s="446" t="s">
        <v>516</v>
      </c>
      <c r="F94" s="216" t="str">
        <f t="shared" si="6"/>
        <v>89</v>
      </c>
      <c r="G94" s="216" t="str">
        <f t="shared" ref="G94:J94" si="99">G93 +4</f>
        <v>352</v>
      </c>
      <c r="H94" s="216" t="str">
        <f t="shared" si="99"/>
        <v>356</v>
      </c>
      <c r="I94" s="216" t="str">
        <f t="shared" si="99"/>
        <v>360</v>
      </c>
      <c r="J94" s="216" t="str">
        <f t="shared" si="99"/>
        <v>364</v>
      </c>
      <c r="K94" s="447" t="str">
        <f t="shared" si="1"/>
        <v>1092</v>
      </c>
      <c r="M94" s="216" t="str">
        <f t="shared" si="96"/>
        <v>10d</v>
      </c>
      <c r="N94" s="448" t="str">
        <f t="shared" si="97"/>
        <v>0</v>
      </c>
      <c r="O94" s="216" t="str">
        <f t="shared" si="76"/>
        <v>12</v>
      </c>
      <c r="P94" s="448" t="str">
        <f t="shared" si="74"/>
        <v>0</v>
      </c>
    </row>
    <row r="95" ht="16.5" customHeight="1">
      <c r="A95" s="446">
        <v>94.0</v>
      </c>
      <c r="B95" s="446" t="s">
        <v>511</v>
      </c>
      <c r="C95" s="446" t="s">
        <v>516</v>
      </c>
      <c r="F95" s="216" t="str">
        <f t="shared" si="6"/>
        <v>90</v>
      </c>
      <c r="G95" s="216" t="str">
        <f t="shared" ref="G95:J95" si="100">G94 +4</f>
        <v>356</v>
      </c>
      <c r="H95" s="216" t="str">
        <f t="shared" si="100"/>
        <v>360</v>
      </c>
      <c r="I95" s="216" t="str">
        <f t="shared" si="100"/>
        <v>364</v>
      </c>
      <c r="J95" s="216" t="str">
        <f t="shared" si="100"/>
        <v>368</v>
      </c>
      <c r="K95" s="447" t="str">
        <f t="shared" si="1"/>
        <v>1104</v>
      </c>
      <c r="M95" s="216" t="str">
        <f t="shared" si="96"/>
        <v>10d</v>
      </c>
      <c r="N95" s="448" t="str">
        <f t="shared" si="97"/>
        <v>0</v>
      </c>
      <c r="O95" s="216" t="str">
        <f t="shared" si="76"/>
        <v>12</v>
      </c>
      <c r="P95" s="448" t="str">
        <f t="shared" si="74"/>
        <v>0</v>
      </c>
    </row>
    <row r="96" ht="16.5" customHeight="1">
      <c r="A96" s="446">
        <v>95.0</v>
      </c>
      <c r="B96" s="446" t="s">
        <v>513</v>
      </c>
      <c r="C96" s="446" t="s">
        <v>517</v>
      </c>
      <c r="F96" s="216" t="str">
        <f t="shared" si="6"/>
        <v>91</v>
      </c>
      <c r="G96" s="216" t="str">
        <f t="shared" ref="G96:J96" si="101">G95 +4</f>
        <v>360</v>
      </c>
      <c r="H96" s="216" t="str">
        <f t="shared" si="101"/>
        <v>364</v>
      </c>
      <c r="I96" s="216" t="str">
        <f t="shared" si="101"/>
        <v>368</v>
      </c>
      <c r="J96" s="216" t="str">
        <f t="shared" si="101"/>
        <v>372</v>
      </c>
      <c r="K96" s="447" t="str">
        <f t="shared" si="1"/>
        <v>1116</v>
      </c>
      <c r="M96" s="216" t="str">
        <f t="shared" si="96"/>
        <v>10d</v>
      </c>
      <c r="N96" s="448" t="str">
        <f t="shared" si="97"/>
        <v>+2</v>
      </c>
      <c r="O96" s="216" t="str">
        <f t="shared" si="76"/>
        <v>12</v>
      </c>
      <c r="P96" s="448" t="str">
        <f t="shared" si="74"/>
        <v>+2</v>
      </c>
    </row>
    <row r="97" ht="16.5" customHeight="1">
      <c r="A97" s="446">
        <v>96.0</v>
      </c>
      <c r="B97" s="446" t="s">
        <v>513</v>
      </c>
      <c r="C97" s="446" t="s">
        <v>517</v>
      </c>
      <c r="F97" s="216" t="str">
        <f t="shared" si="6"/>
        <v>92</v>
      </c>
      <c r="G97" s="216" t="str">
        <f t="shared" ref="G97:J97" si="102">G96 +4</f>
        <v>364</v>
      </c>
      <c r="H97" s="216" t="str">
        <f t="shared" si="102"/>
        <v>368</v>
      </c>
      <c r="I97" s="216" t="str">
        <f t="shared" si="102"/>
        <v>372</v>
      </c>
      <c r="J97" s="216" t="str">
        <f t="shared" si="102"/>
        <v>376</v>
      </c>
      <c r="K97" s="447" t="str">
        <f t="shared" si="1"/>
        <v>1128</v>
      </c>
      <c r="M97" s="216" t="str">
        <f t="shared" si="96"/>
        <v>10d</v>
      </c>
      <c r="N97" s="448" t="str">
        <f t="shared" si="97"/>
        <v>+2</v>
      </c>
      <c r="O97" s="216" t="str">
        <f t="shared" si="76"/>
        <v>12</v>
      </c>
      <c r="P97" s="448" t="str">
        <f t="shared" si="74"/>
        <v>+2</v>
      </c>
    </row>
    <row r="98" ht="16.5" customHeight="1">
      <c r="A98" s="446">
        <v>97.0</v>
      </c>
      <c r="B98" s="446" t="s">
        <v>513</v>
      </c>
      <c r="C98" s="446" t="s">
        <v>517</v>
      </c>
      <c r="F98" s="216" t="str">
        <f t="shared" si="6"/>
        <v>93</v>
      </c>
      <c r="G98" s="216" t="str">
        <f t="shared" ref="G98:J98" si="103">G97 +4</f>
        <v>368</v>
      </c>
      <c r="H98" s="216" t="str">
        <f t="shared" si="103"/>
        <v>372</v>
      </c>
      <c r="I98" s="216" t="str">
        <f t="shared" si="103"/>
        <v>376</v>
      </c>
      <c r="J98" s="216" t="str">
        <f t="shared" si="103"/>
        <v>380</v>
      </c>
      <c r="K98" s="447" t="str">
        <f t="shared" si="1"/>
        <v>1140</v>
      </c>
      <c r="M98" s="216" t="str">
        <f t="shared" si="96"/>
        <v>10d</v>
      </c>
      <c r="N98" s="448" t="str">
        <f t="shared" si="97"/>
        <v>+2</v>
      </c>
      <c r="O98" s="216" t="str">
        <f t="shared" si="76"/>
        <v>12</v>
      </c>
      <c r="P98" s="448" t="str">
        <f t="shared" si="74"/>
        <v>+2</v>
      </c>
    </row>
    <row r="99" ht="16.5" customHeight="1">
      <c r="A99" s="446">
        <v>98.0</v>
      </c>
      <c r="B99" s="446" t="s">
        <v>513</v>
      </c>
      <c r="C99" s="446" t="s">
        <v>517</v>
      </c>
      <c r="F99" s="216" t="str">
        <f t="shared" si="6"/>
        <v>94</v>
      </c>
      <c r="G99" s="216" t="str">
        <f t="shared" ref="G99:J99" si="104">G98 +4</f>
        <v>372</v>
      </c>
      <c r="H99" s="216" t="str">
        <f t="shared" si="104"/>
        <v>376</v>
      </c>
      <c r="I99" s="216" t="str">
        <f t="shared" si="104"/>
        <v>380</v>
      </c>
      <c r="J99" s="216" t="str">
        <f t="shared" si="104"/>
        <v>384</v>
      </c>
      <c r="K99" s="447" t="str">
        <f t="shared" si="1"/>
        <v>1152</v>
      </c>
      <c r="M99" s="216" t="str">
        <f t="shared" si="96"/>
        <v>10d</v>
      </c>
      <c r="N99" s="448" t="str">
        <f t="shared" si="97"/>
        <v>+2</v>
      </c>
      <c r="O99" s="216" t="str">
        <f t="shared" si="76"/>
        <v>12</v>
      </c>
      <c r="P99" s="448" t="str">
        <f t="shared" si="74"/>
        <v>+2</v>
      </c>
    </row>
    <row r="100" ht="16.5" customHeight="1">
      <c r="A100" s="446">
        <v>99.0</v>
      </c>
      <c r="B100" s="446" t="s">
        <v>513</v>
      </c>
      <c r="C100" s="446" t="s">
        <v>517</v>
      </c>
      <c r="F100" s="216" t="str">
        <f t="shared" si="6"/>
        <v>95</v>
      </c>
      <c r="G100" s="216" t="str">
        <f t="shared" ref="G100:J100" si="105">G99 +4</f>
        <v>376</v>
      </c>
      <c r="H100" s="216" t="str">
        <f t="shared" si="105"/>
        <v>380</v>
      </c>
      <c r="I100" s="216" t="str">
        <f t="shared" si="105"/>
        <v>384</v>
      </c>
      <c r="J100" s="216" t="str">
        <f t="shared" si="105"/>
        <v>388</v>
      </c>
      <c r="K100" s="447" t="str">
        <f t="shared" si="1"/>
        <v>1164</v>
      </c>
      <c r="M100" s="216" t="str">
        <f t="shared" si="96"/>
        <v>10d</v>
      </c>
      <c r="N100" s="448" t="str">
        <f t="shared" si="97"/>
        <v>+2</v>
      </c>
      <c r="O100" s="216" t="str">
        <f t="shared" si="76"/>
        <v>12</v>
      </c>
      <c r="P100" s="448" t="str">
        <f t="shared" si="74"/>
        <v>+2</v>
      </c>
    </row>
    <row r="101" ht="16.5" customHeight="1">
      <c r="A101" s="446">
        <v>100.0</v>
      </c>
      <c r="B101" s="446" t="s">
        <v>514</v>
      </c>
      <c r="C101" s="446" t="s">
        <v>518</v>
      </c>
      <c r="F101" s="216" t="str">
        <f t="shared" si="6"/>
        <v>96</v>
      </c>
      <c r="G101" s="216" t="str">
        <f t="shared" ref="G101:J101" si="106">G100 +4</f>
        <v>380</v>
      </c>
      <c r="H101" s="216" t="str">
        <f t="shared" si="106"/>
        <v>384</v>
      </c>
      <c r="I101" s="216" t="str">
        <f t="shared" si="106"/>
        <v>388</v>
      </c>
      <c r="J101" s="216" t="str">
        <f t="shared" si="106"/>
        <v>392</v>
      </c>
      <c r="K101" s="447" t="str">
        <f t="shared" si="1"/>
        <v>1176</v>
      </c>
      <c r="M101" s="216" t="str">
        <f t="shared" si="96"/>
        <v>11d</v>
      </c>
      <c r="N101" s="448" t="str">
        <f t="shared" si="97"/>
        <v>0</v>
      </c>
      <c r="O101" s="216" t="str">
        <f t="shared" si="76"/>
        <v>13</v>
      </c>
      <c r="P101" s="448" t="str">
        <f t="shared" si="74"/>
        <v>0</v>
      </c>
    </row>
    <row r="102" ht="16.5" customHeight="1">
      <c r="A102" s="216"/>
      <c r="F102" s="216" t="str">
        <f t="shared" si="6"/>
        <v>97</v>
      </c>
      <c r="G102" s="216" t="str">
        <f t="shared" ref="G102:J102" si="107">G101 +4</f>
        <v>384</v>
      </c>
      <c r="H102" s="216" t="str">
        <f t="shared" si="107"/>
        <v>388</v>
      </c>
      <c r="I102" s="216" t="str">
        <f t="shared" si="107"/>
        <v>392</v>
      </c>
      <c r="J102" s="216" t="str">
        <f t="shared" si="107"/>
        <v>396</v>
      </c>
      <c r="K102" s="447" t="str">
        <f t="shared" si="1"/>
        <v>1188</v>
      </c>
    </row>
    <row r="103" ht="16.5" customHeight="1">
      <c r="A103" s="216"/>
      <c r="F103" s="216" t="str">
        <f t="shared" si="6"/>
        <v>98</v>
      </c>
      <c r="G103" s="216" t="str">
        <f t="shared" ref="G103:J103" si="108">G102 +4</f>
        <v>388</v>
      </c>
      <c r="H103" s="216" t="str">
        <f t="shared" si="108"/>
        <v>392</v>
      </c>
      <c r="I103" s="216" t="str">
        <f t="shared" si="108"/>
        <v>396</v>
      </c>
      <c r="J103" s="216" t="str">
        <f t="shared" si="108"/>
        <v>400</v>
      </c>
      <c r="K103" s="447" t="str">
        <f t="shared" si="1"/>
        <v>1200</v>
      </c>
    </row>
    <row r="104" ht="16.5" customHeight="1">
      <c r="A104" s="216"/>
      <c r="F104" s="216" t="str">
        <f t="shared" si="6"/>
        <v>99</v>
      </c>
      <c r="G104" s="216" t="str">
        <f t="shared" ref="G104:J104" si="109">G103 +4</f>
        <v>392</v>
      </c>
      <c r="H104" s="216" t="str">
        <f t="shared" si="109"/>
        <v>396</v>
      </c>
      <c r="I104" s="216" t="str">
        <f t="shared" si="109"/>
        <v>400</v>
      </c>
      <c r="J104" s="216" t="str">
        <f t="shared" si="109"/>
        <v>404</v>
      </c>
      <c r="K104" s="447" t="str">
        <f t="shared" si="1"/>
        <v>1212</v>
      </c>
    </row>
    <row r="105" ht="16.5" customHeight="1">
      <c r="A105" s="216"/>
      <c r="F105" s="216" t="str">
        <f t="shared" si="6"/>
        <v>100</v>
      </c>
      <c r="G105" s="216" t="str">
        <f t="shared" ref="G105:J105" si="110">G104 +4</f>
        <v>396</v>
      </c>
      <c r="H105" s="216" t="str">
        <f t="shared" si="110"/>
        <v>400</v>
      </c>
      <c r="I105" s="216" t="str">
        <f t="shared" si="110"/>
        <v>404</v>
      </c>
      <c r="J105" s="216" t="str">
        <f t="shared" si="110"/>
        <v>408</v>
      </c>
      <c r="K105" s="447" t="str">
        <f t="shared" si="1"/>
        <v>1224</v>
      </c>
    </row>
    <row r="106" ht="16.5" customHeight="1">
      <c r="A106" s="216"/>
    </row>
    <row r="107" ht="16.5" customHeight="1">
      <c r="A107" s="216"/>
    </row>
    <row r="108" ht="16.5" customHeight="1">
      <c r="A108" s="216"/>
    </row>
    <row r="109" ht="16.5" customHeight="1">
      <c r="A109" s="216"/>
    </row>
    <row r="110" ht="16.5" customHeight="1">
      <c r="A110" s="216"/>
    </row>
    <row r="111" ht="16.5" customHeight="1">
      <c r="A111" s="216"/>
    </row>
    <row r="112" ht="16.5" customHeight="1">
      <c r="A112" s="216"/>
    </row>
    <row r="113" ht="16.5" customHeight="1">
      <c r="A113" s="216"/>
    </row>
    <row r="114" ht="16.5" customHeight="1">
      <c r="A114" s="216"/>
    </row>
    <row r="115" ht="16.5" customHeight="1">
      <c r="A115" s="216"/>
    </row>
    <row r="116" ht="16.5" customHeight="1">
      <c r="A116" s="216"/>
    </row>
    <row r="117" ht="16.5" customHeight="1">
      <c r="A117" s="216"/>
    </row>
    <row r="118" ht="16.5" customHeight="1">
      <c r="A118" s="216"/>
    </row>
    <row r="119" ht="16.5" customHeight="1">
      <c r="A119" s="216"/>
    </row>
    <row r="120" ht="16.5" customHeight="1">
      <c r="A120" s="216"/>
    </row>
    <row r="121" ht="16.5" customHeight="1">
      <c r="A121" s="216"/>
    </row>
    <row r="122" ht="16.5" customHeight="1">
      <c r="A122" s="216"/>
    </row>
    <row r="123" ht="16.5" customHeight="1">
      <c r="A123" s="216"/>
    </row>
    <row r="124" ht="16.5" customHeight="1">
      <c r="A124" s="216"/>
    </row>
    <row r="125" ht="16.5" customHeight="1">
      <c r="A125" s="216"/>
    </row>
    <row r="126" ht="16.5" customHeight="1">
      <c r="A126" s="216"/>
    </row>
    <row r="127" ht="16.5" customHeight="1">
      <c r="A127" s="216"/>
    </row>
    <row r="128" ht="16.5" customHeight="1">
      <c r="A128" s="216"/>
    </row>
    <row r="129" ht="16.5" customHeight="1">
      <c r="A129" s="216"/>
    </row>
    <row r="130" ht="16.5" customHeight="1">
      <c r="A130" s="216"/>
    </row>
    <row r="131" ht="16.5" customHeight="1">
      <c r="A131" s="216"/>
    </row>
    <row r="132" ht="16.5" customHeight="1">
      <c r="A132" s="216"/>
    </row>
    <row r="133" ht="16.5" customHeight="1">
      <c r="A133" s="216"/>
    </row>
    <row r="134" ht="16.5" customHeight="1">
      <c r="A134" s="216"/>
    </row>
    <row r="135" ht="16.5" customHeight="1">
      <c r="A135" s="216"/>
    </row>
    <row r="136" ht="16.5" customHeight="1">
      <c r="A136" s="216"/>
    </row>
    <row r="137" ht="16.5" customHeight="1">
      <c r="A137" s="216"/>
    </row>
    <row r="138" ht="16.5" customHeight="1">
      <c r="A138" s="216"/>
    </row>
    <row r="139" ht="16.5" customHeight="1">
      <c r="A139" s="216"/>
    </row>
    <row r="140" ht="16.5" customHeight="1">
      <c r="A140" s="216"/>
    </row>
    <row r="141" ht="16.5" customHeight="1">
      <c r="A141" s="216"/>
    </row>
    <row r="142" ht="16.5" customHeight="1">
      <c r="A142" s="216"/>
    </row>
    <row r="143" ht="16.5" customHeight="1">
      <c r="A143" s="216"/>
    </row>
    <row r="144" ht="16.5" customHeight="1">
      <c r="A144" s="216"/>
    </row>
    <row r="145" ht="16.5" customHeight="1">
      <c r="A145" s="216"/>
    </row>
    <row r="146" ht="16.5" customHeight="1">
      <c r="A146" s="216"/>
    </row>
    <row r="147" ht="16.5" customHeight="1">
      <c r="A147" s="216"/>
    </row>
    <row r="148" ht="16.5" customHeight="1">
      <c r="A148" s="216"/>
    </row>
    <row r="149" ht="16.5" customHeight="1">
      <c r="A149" s="216"/>
    </row>
    <row r="150" ht="16.5" customHeight="1">
      <c r="A150" s="216"/>
    </row>
    <row r="151" ht="16.5" customHeight="1">
      <c r="A151" s="216"/>
    </row>
    <row r="152" ht="16.5" customHeight="1">
      <c r="A152" s="216"/>
    </row>
    <row r="153" ht="16.5" customHeight="1">
      <c r="A153" s="216"/>
    </row>
    <row r="154" ht="16.5" customHeight="1">
      <c r="A154" s="216"/>
    </row>
    <row r="155" ht="16.5" customHeight="1">
      <c r="A155" s="216"/>
    </row>
    <row r="156" ht="16.5" customHeight="1">
      <c r="A156" s="216"/>
    </row>
    <row r="157" ht="16.5" customHeight="1">
      <c r="A157" s="216"/>
    </row>
    <row r="158" ht="16.5" customHeight="1">
      <c r="A158" s="216"/>
    </row>
    <row r="159" ht="16.5" customHeight="1">
      <c r="A159" s="216"/>
    </row>
    <row r="160" ht="16.5" customHeight="1">
      <c r="A160" s="216"/>
    </row>
    <row r="161" ht="16.5" customHeight="1">
      <c r="A161" s="216"/>
    </row>
    <row r="162" ht="16.5" customHeight="1">
      <c r="A162" s="216"/>
    </row>
    <row r="163" ht="16.5" customHeight="1">
      <c r="A163" s="216"/>
    </row>
    <row r="164" ht="16.5" customHeight="1">
      <c r="A164" s="216"/>
    </row>
    <row r="165" ht="16.5" customHeight="1">
      <c r="A165" s="216"/>
    </row>
    <row r="166" ht="16.5" customHeight="1">
      <c r="A166" s="216"/>
    </row>
    <row r="167" ht="16.5" customHeight="1">
      <c r="A167" s="216"/>
    </row>
    <row r="168" ht="16.5" customHeight="1">
      <c r="A168" s="216"/>
    </row>
    <row r="169" ht="16.5" customHeight="1">
      <c r="A169" s="216"/>
    </row>
    <row r="170" ht="16.5" customHeight="1">
      <c r="A170" s="216"/>
    </row>
    <row r="171" ht="16.5" customHeight="1">
      <c r="A171" s="216"/>
    </row>
    <row r="172" ht="16.5" customHeight="1">
      <c r="A172" s="216"/>
    </row>
    <row r="173" ht="16.5" customHeight="1">
      <c r="A173" s="216"/>
    </row>
    <row r="174" ht="16.5" customHeight="1">
      <c r="A174" s="216"/>
    </row>
    <row r="175" ht="16.5" customHeight="1">
      <c r="A175" s="216"/>
    </row>
    <row r="176" ht="16.5" customHeight="1">
      <c r="A176" s="216"/>
    </row>
    <row r="177" ht="16.5" customHeight="1">
      <c r="A177" s="216"/>
    </row>
    <row r="178" ht="16.5" customHeight="1">
      <c r="A178" s="216"/>
    </row>
    <row r="179" ht="16.5" customHeight="1">
      <c r="A179" s="216"/>
    </row>
    <row r="180" ht="16.5" customHeight="1">
      <c r="A180" s="216"/>
    </row>
    <row r="181" ht="16.5" customHeight="1">
      <c r="A181" s="216"/>
    </row>
    <row r="182" ht="16.5" customHeight="1">
      <c r="A182" s="216"/>
    </row>
    <row r="183" ht="16.5" customHeight="1">
      <c r="A183" s="216"/>
    </row>
    <row r="184" ht="16.5" customHeight="1">
      <c r="A184" s="216"/>
    </row>
    <row r="185" ht="16.5" customHeight="1">
      <c r="A185" s="216"/>
    </row>
    <row r="186" ht="16.5" customHeight="1">
      <c r="A186" s="216"/>
    </row>
    <row r="187" ht="16.5" customHeight="1">
      <c r="A187" s="216"/>
    </row>
    <row r="188" ht="16.5" customHeight="1">
      <c r="A188" s="216"/>
    </row>
    <row r="189" ht="16.5" customHeight="1">
      <c r="A189" s="216"/>
    </row>
    <row r="190" ht="16.5" customHeight="1">
      <c r="A190" s="216"/>
    </row>
    <row r="191" ht="16.5" customHeight="1">
      <c r="A191" s="216"/>
    </row>
    <row r="192" ht="16.5" customHeight="1">
      <c r="A192" s="216"/>
    </row>
    <row r="193" ht="16.5" customHeight="1">
      <c r="A193" s="216"/>
    </row>
    <row r="194" ht="16.5" customHeight="1">
      <c r="A194" s="216"/>
    </row>
    <row r="195" ht="16.5" customHeight="1">
      <c r="A195" s="216"/>
    </row>
    <row r="196" ht="16.5" customHeight="1">
      <c r="A196" s="216"/>
    </row>
    <row r="197" ht="16.5" customHeight="1">
      <c r="A197" s="216"/>
    </row>
    <row r="198" ht="16.5" customHeight="1">
      <c r="A198" s="216"/>
    </row>
    <row r="199" ht="16.5" customHeight="1">
      <c r="A199" s="216"/>
    </row>
    <row r="200" ht="16.5" customHeight="1">
      <c r="A200" s="216"/>
    </row>
    <row r="201" ht="16.5" customHeight="1">
      <c r="A201" s="216"/>
    </row>
    <row r="202" ht="16.5" customHeight="1">
      <c r="A202" s="216"/>
    </row>
    <row r="203" ht="16.5" customHeight="1">
      <c r="A203" s="216"/>
    </row>
    <row r="204" ht="16.5" customHeight="1">
      <c r="A204" s="216"/>
    </row>
    <row r="205" ht="16.5" customHeight="1">
      <c r="A205" s="216"/>
    </row>
    <row r="206" ht="16.5" customHeight="1">
      <c r="A206" s="216"/>
    </row>
    <row r="207" ht="16.5" customHeight="1">
      <c r="A207" s="216"/>
    </row>
    <row r="208" ht="16.5" customHeight="1">
      <c r="A208" s="216"/>
    </row>
    <row r="209" ht="16.5" customHeight="1">
      <c r="A209" s="216"/>
    </row>
    <row r="210" ht="16.5" customHeight="1">
      <c r="A210" s="216"/>
    </row>
    <row r="211" ht="16.5" customHeight="1">
      <c r="A211" s="216"/>
    </row>
    <row r="212" ht="16.5" customHeight="1">
      <c r="A212" s="216"/>
    </row>
    <row r="213" ht="16.5" customHeight="1">
      <c r="A213" s="216"/>
    </row>
    <row r="214" ht="16.5" customHeight="1">
      <c r="A214" s="216"/>
    </row>
    <row r="215" ht="16.5" customHeight="1">
      <c r="A215" s="216"/>
    </row>
    <row r="216" ht="16.5" customHeight="1">
      <c r="A216" s="216"/>
    </row>
    <row r="217" ht="16.5" customHeight="1">
      <c r="A217" s="216"/>
    </row>
    <row r="218" ht="16.5" customHeight="1">
      <c r="A218" s="216"/>
    </row>
    <row r="219" ht="16.5" customHeight="1">
      <c r="A219" s="216"/>
    </row>
    <row r="220" ht="16.5" customHeight="1">
      <c r="A220" s="216"/>
    </row>
    <row r="221" ht="16.5" customHeight="1">
      <c r="A221" s="216"/>
    </row>
    <row r="222" ht="16.5" customHeight="1">
      <c r="A222" s="216"/>
    </row>
    <row r="223" ht="16.5" customHeight="1">
      <c r="A223" s="216"/>
    </row>
    <row r="224" ht="16.5" customHeight="1">
      <c r="A224" s="216"/>
    </row>
    <row r="225" ht="16.5" customHeight="1">
      <c r="A225" s="216"/>
    </row>
    <row r="226" ht="16.5" customHeight="1">
      <c r="A226" s="216"/>
    </row>
    <row r="227" ht="16.5" customHeight="1">
      <c r="A227" s="216"/>
    </row>
    <row r="228" ht="16.5" customHeight="1">
      <c r="A228" s="216"/>
    </row>
    <row r="229" ht="16.5" customHeight="1">
      <c r="A229" s="216"/>
    </row>
    <row r="230" ht="16.5" customHeight="1">
      <c r="A230" s="216"/>
    </row>
    <row r="231" ht="16.5" customHeight="1">
      <c r="A231" s="216"/>
    </row>
    <row r="232" ht="16.5" customHeight="1">
      <c r="A232" s="216"/>
    </row>
    <row r="233" ht="16.5" customHeight="1">
      <c r="A233" s="216"/>
    </row>
    <row r="234" ht="16.5" customHeight="1">
      <c r="A234" s="216"/>
    </row>
    <row r="235" ht="16.5" customHeight="1">
      <c r="A235" s="216"/>
    </row>
    <row r="236" ht="16.5" customHeight="1">
      <c r="A236" s="216"/>
    </row>
    <row r="237" ht="16.5" customHeight="1">
      <c r="A237" s="216"/>
    </row>
    <row r="238" ht="16.5" customHeight="1">
      <c r="A238" s="216"/>
    </row>
    <row r="239" ht="16.5" customHeight="1">
      <c r="A239" s="216"/>
    </row>
    <row r="240" ht="16.5" customHeight="1">
      <c r="A240" s="216"/>
    </row>
    <row r="241" ht="16.5" customHeight="1">
      <c r="A241" s="216"/>
    </row>
    <row r="242" ht="16.5" customHeight="1">
      <c r="A242" s="216"/>
    </row>
    <row r="243" ht="16.5" customHeight="1">
      <c r="A243" s="216"/>
    </row>
    <row r="244" ht="16.5" customHeight="1">
      <c r="A244" s="216"/>
    </row>
    <row r="245" ht="16.5" customHeight="1">
      <c r="A245" s="216"/>
    </row>
    <row r="246" ht="16.5" customHeight="1">
      <c r="A246" s="216"/>
    </row>
    <row r="247" ht="16.5" customHeight="1">
      <c r="A247" s="216"/>
    </row>
    <row r="248" ht="16.5" customHeight="1">
      <c r="A248" s="216"/>
    </row>
    <row r="249" ht="16.5" customHeight="1">
      <c r="A249" s="216"/>
    </row>
    <row r="250" ht="16.5" customHeight="1">
      <c r="A250" s="216"/>
    </row>
    <row r="251" ht="16.5" customHeight="1">
      <c r="A251" s="216"/>
    </row>
    <row r="252" ht="16.5" customHeight="1">
      <c r="A252" s="216"/>
    </row>
    <row r="253" ht="16.5" customHeight="1">
      <c r="A253" s="216"/>
    </row>
    <row r="254" ht="16.5" customHeight="1">
      <c r="A254" s="216"/>
    </row>
    <row r="255" ht="16.5" customHeight="1">
      <c r="A255" s="216"/>
    </row>
    <row r="256" ht="16.5" customHeight="1">
      <c r="A256" s="216"/>
    </row>
    <row r="257" ht="16.5" customHeight="1">
      <c r="A257" s="216"/>
    </row>
    <row r="258" ht="16.5" customHeight="1">
      <c r="A258" s="216"/>
    </row>
    <row r="259" ht="16.5" customHeight="1">
      <c r="A259" s="216"/>
    </row>
    <row r="260" ht="16.5" customHeight="1">
      <c r="A260" s="216"/>
    </row>
    <row r="261" ht="16.5" customHeight="1">
      <c r="A261" s="216"/>
    </row>
    <row r="262" ht="16.5" customHeight="1">
      <c r="A262" s="216"/>
    </row>
    <row r="263" ht="16.5" customHeight="1">
      <c r="A263" s="216"/>
    </row>
    <row r="264" ht="16.5" customHeight="1">
      <c r="A264" s="216"/>
    </row>
    <row r="265" ht="16.5" customHeight="1">
      <c r="A265" s="216"/>
    </row>
    <row r="266" ht="16.5" customHeight="1">
      <c r="A266" s="216"/>
    </row>
    <row r="267" ht="16.5" customHeight="1">
      <c r="A267" s="216"/>
    </row>
    <row r="268" ht="16.5" customHeight="1">
      <c r="A268" s="216"/>
    </row>
    <row r="269" ht="16.5" customHeight="1">
      <c r="A269" s="216"/>
    </row>
    <row r="270" ht="16.5" customHeight="1">
      <c r="A270" s="216"/>
    </row>
    <row r="271" ht="16.5" customHeight="1">
      <c r="A271" s="216"/>
    </row>
    <row r="272" ht="16.5" customHeight="1">
      <c r="A272" s="216"/>
    </row>
    <row r="273" ht="16.5" customHeight="1">
      <c r="A273" s="216"/>
    </row>
    <row r="274" ht="16.5" customHeight="1">
      <c r="A274" s="216"/>
    </row>
    <row r="275" ht="16.5" customHeight="1">
      <c r="A275" s="216"/>
    </row>
    <row r="276" ht="16.5" customHeight="1">
      <c r="A276" s="216"/>
    </row>
    <row r="277" ht="16.5" customHeight="1">
      <c r="A277" s="216"/>
    </row>
    <row r="278" ht="16.5" customHeight="1">
      <c r="A278" s="216"/>
    </row>
    <row r="279" ht="16.5" customHeight="1">
      <c r="A279" s="216"/>
    </row>
    <row r="280" ht="16.5" customHeight="1">
      <c r="A280" s="216"/>
    </row>
    <row r="281" ht="16.5" customHeight="1">
      <c r="A281" s="216"/>
    </row>
    <row r="282" ht="16.5" customHeight="1">
      <c r="A282" s="216"/>
    </row>
    <row r="283" ht="16.5" customHeight="1">
      <c r="A283" s="216"/>
    </row>
    <row r="284" ht="16.5" customHeight="1">
      <c r="A284" s="216"/>
    </row>
    <row r="285" ht="16.5" customHeight="1">
      <c r="A285" s="216"/>
    </row>
    <row r="286" ht="16.5" customHeight="1">
      <c r="A286" s="216"/>
    </row>
    <row r="287" ht="16.5" customHeight="1">
      <c r="A287" s="216"/>
    </row>
    <row r="288" ht="16.5" customHeight="1">
      <c r="A288" s="216"/>
    </row>
    <row r="289" ht="16.5" customHeight="1">
      <c r="A289" s="216"/>
    </row>
    <row r="290" ht="16.5" customHeight="1">
      <c r="A290" s="216"/>
    </row>
    <row r="291" ht="16.5" customHeight="1">
      <c r="A291" s="216"/>
    </row>
    <row r="292" ht="16.5" customHeight="1">
      <c r="A292" s="216"/>
    </row>
    <row r="293" ht="16.5" customHeight="1">
      <c r="A293" s="216"/>
    </row>
    <row r="294" ht="16.5" customHeight="1">
      <c r="A294" s="216"/>
    </row>
    <row r="295" ht="16.5" customHeight="1">
      <c r="A295" s="216"/>
    </row>
    <row r="296" ht="16.5" customHeight="1">
      <c r="A296" s="216"/>
    </row>
    <row r="297" ht="16.5" customHeight="1">
      <c r="A297" s="216"/>
    </row>
    <row r="298" ht="16.5" customHeight="1">
      <c r="A298" s="216"/>
    </row>
    <row r="299" ht="16.5" customHeight="1">
      <c r="A299" s="216"/>
    </row>
    <row r="300" ht="16.5" customHeight="1">
      <c r="A300" s="216"/>
    </row>
    <row r="301" ht="16.5" customHeight="1">
      <c r="A301" s="216"/>
    </row>
    <row r="302" ht="16.5" customHeight="1">
      <c r="A302" s="216"/>
    </row>
    <row r="303" ht="16.5" customHeight="1">
      <c r="A303" s="216"/>
    </row>
    <row r="304" ht="16.5" customHeight="1">
      <c r="A304" s="216"/>
    </row>
    <row r="305" ht="16.5" customHeight="1">
      <c r="A305" s="216"/>
    </row>
  </sheetData>
  <mergeCells count="2">
    <mergeCell ref="M1:N1"/>
    <mergeCell ref="O1:P1"/>
  </mergeCells>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워크시트</vt:lpstr>
      </vt:variant>
      <vt:variant>
        <vt:i4>8</vt:i4>
      </vt:variant>
    </vt:vector>
  </HeadingPairs>
  <TitlesOfParts>
    <vt:vector baseType="lpstr" size="8">
      <vt:lpstr>Sheet1</vt:lpstr>
      <vt:lpstr>주문 슬롯 참고</vt:lpstr>
      <vt:lpstr>근거리 무기 참조표</vt:lpstr>
      <vt:lpstr>근력 기반 장거리 무기표</vt:lpstr>
      <vt:lpstr>방패 참조표</vt:lpstr>
      <vt:lpstr>갑옷 참조표</vt:lpstr>
      <vt:lpstr>MM용 시트</vt:lpstr>
      <vt:lpstr>참조 테이블</vt:lpstr>
    </vt:vector>
  </TitlesOfParts>
  <LinksUpToDate>false</LinksUpToDate>
  <SharedDoc>false</SharedDoc>
  <HyperlinksChanged>false</HyperlinksChanged>
  <Application>Microsoft Excel</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2017-03-31T15:00:47Z</dcterms:created>
  <dc:creator>Unknown</dc:creator>
  <cp:lastModifiedBy>Jaeson</cp:lastModifiedBy>
  <cp:lastPrinted>2017-04-01T05:18:10Z</cp:lastPrinted>
  <dcterms:modified xsi:type="dcterms:W3CDTF">2017-04-02T08:51:51Z</dcterms:modified>
</cp:coreProperties>
</file>