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titude e5450\Documents\Ingeniería Matemática\Econometría\data\"/>
    </mc:Choice>
  </mc:AlternateContent>
  <xr:revisionPtr revIDLastSave="0" documentId="13_ncr:1_{C628460A-2DB1-4DEE-9272-8CCB27A9D46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est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99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3" i="1"/>
  <c r="W24" i="1"/>
  <c r="W16" i="1"/>
  <c r="W17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3" i="1"/>
  <c r="M200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3" i="1"/>
  <c r="J200" i="1" s="1"/>
  <c r="G4" i="1"/>
  <c r="G5" i="1"/>
  <c r="G200" i="1" s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3" i="1"/>
  <c r="D200" i="1" s="1"/>
  <c r="W21" i="1"/>
  <c r="F200" i="1"/>
  <c r="F201" i="1"/>
  <c r="H10" i="1" s="1"/>
  <c r="H193" i="1" l="1"/>
  <c r="H181" i="1"/>
  <c r="H169" i="1"/>
  <c r="H157" i="1"/>
  <c r="H149" i="1"/>
  <c r="H134" i="1"/>
  <c r="H118" i="1"/>
  <c r="H94" i="1"/>
  <c r="H196" i="1"/>
  <c r="H192" i="1"/>
  <c r="H188" i="1"/>
  <c r="H184" i="1"/>
  <c r="H180" i="1"/>
  <c r="H176" i="1"/>
  <c r="H172" i="1"/>
  <c r="H168" i="1"/>
  <c r="H164" i="1"/>
  <c r="H160" i="1"/>
  <c r="H156" i="1"/>
  <c r="H152" i="1"/>
  <c r="H148" i="1"/>
  <c r="H143" i="1"/>
  <c r="H138" i="1"/>
  <c r="H132" i="1"/>
  <c r="H127" i="1"/>
  <c r="H122" i="1"/>
  <c r="H116" i="1"/>
  <c r="H108" i="1"/>
  <c r="H100" i="1"/>
  <c r="H90" i="1"/>
  <c r="H74" i="1"/>
  <c r="H58" i="1"/>
  <c r="H42" i="1"/>
  <c r="H26" i="1"/>
  <c r="H7" i="1"/>
  <c r="H11" i="1"/>
  <c r="H15" i="1"/>
  <c r="H19" i="1"/>
  <c r="H23" i="1"/>
  <c r="H27" i="1"/>
  <c r="H31" i="1"/>
  <c r="H35" i="1"/>
  <c r="H39" i="1"/>
  <c r="H43" i="1"/>
  <c r="H47" i="1"/>
  <c r="H51" i="1"/>
  <c r="H55" i="1"/>
  <c r="H59" i="1"/>
  <c r="H63" i="1"/>
  <c r="H67" i="1"/>
  <c r="H71" i="1"/>
  <c r="H75" i="1"/>
  <c r="H79" i="1"/>
  <c r="H83" i="1"/>
  <c r="H87" i="1"/>
  <c r="H91" i="1"/>
  <c r="H95" i="1"/>
  <c r="H99" i="1"/>
  <c r="H103" i="1"/>
  <c r="H107" i="1"/>
  <c r="H111" i="1"/>
  <c r="H115" i="1"/>
  <c r="H3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64" i="1"/>
  <c r="H68" i="1"/>
  <c r="H72" i="1"/>
  <c r="H76" i="1"/>
  <c r="H80" i="1"/>
  <c r="H84" i="1"/>
  <c r="H88" i="1"/>
  <c r="H92" i="1"/>
  <c r="H5" i="1"/>
  <c r="H9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65" i="1"/>
  <c r="H69" i="1"/>
  <c r="H73" i="1"/>
  <c r="H77" i="1"/>
  <c r="H81" i="1"/>
  <c r="H85" i="1"/>
  <c r="H89" i="1"/>
  <c r="H93" i="1"/>
  <c r="H97" i="1"/>
  <c r="H101" i="1"/>
  <c r="H105" i="1"/>
  <c r="H109" i="1"/>
  <c r="H113" i="1"/>
  <c r="H117" i="1"/>
  <c r="H121" i="1"/>
  <c r="H125" i="1"/>
  <c r="H129" i="1"/>
  <c r="H133" i="1"/>
  <c r="H137" i="1"/>
  <c r="H141" i="1"/>
  <c r="H145" i="1"/>
  <c r="H189" i="1"/>
  <c r="H177" i="1"/>
  <c r="H165" i="1"/>
  <c r="H153" i="1"/>
  <c r="H139" i="1"/>
  <c r="H123" i="1"/>
  <c r="H102" i="1"/>
  <c r="H62" i="1"/>
  <c r="H30" i="1"/>
  <c r="H195" i="1"/>
  <c r="H187" i="1"/>
  <c r="H179" i="1"/>
  <c r="H171" i="1"/>
  <c r="H163" i="1"/>
  <c r="H159" i="1"/>
  <c r="H155" i="1"/>
  <c r="H151" i="1"/>
  <c r="H147" i="1"/>
  <c r="H142" i="1"/>
  <c r="H136" i="1"/>
  <c r="H131" i="1"/>
  <c r="H126" i="1"/>
  <c r="H120" i="1"/>
  <c r="H114" i="1"/>
  <c r="H106" i="1"/>
  <c r="H98" i="1"/>
  <c r="H86" i="1"/>
  <c r="H70" i="1"/>
  <c r="H54" i="1"/>
  <c r="H38" i="1"/>
  <c r="H22" i="1"/>
  <c r="H6" i="1"/>
  <c r="H197" i="1"/>
  <c r="H185" i="1"/>
  <c r="H173" i="1"/>
  <c r="H161" i="1"/>
  <c r="H144" i="1"/>
  <c r="H128" i="1"/>
  <c r="H110" i="1"/>
  <c r="H78" i="1"/>
  <c r="H46" i="1"/>
  <c r="H14" i="1"/>
  <c r="H191" i="1"/>
  <c r="H183" i="1"/>
  <c r="H175" i="1"/>
  <c r="H167" i="1"/>
  <c r="H198" i="1"/>
  <c r="H194" i="1"/>
  <c r="H190" i="1"/>
  <c r="H186" i="1"/>
  <c r="H182" i="1"/>
  <c r="H178" i="1"/>
  <c r="H174" i="1"/>
  <c r="H170" i="1"/>
  <c r="H166" i="1"/>
  <c r="H162" i="1"/>
  <c r="H158" i="1"/>
  <c r="H154" i="1"/>
  <c r="H150" i="1"/>
  <c r="H146" i="1"/>
  <c r="H140" i="1"/>
  <c r="H135" i="1"/>
  <c r="H130" i="1"/>
  <c r="H124" i="1"/>
  <c r="H119" i="1"/>
  <c r="H112" i="1"/>
  <c r="H104" i="1"/>
  <c r="H96" i="1"/>
  <c r="H82" i="1"/>
  <c r="H66" i="1"/>
  <c r="H50" i="1"/>
  <c r="H34" i="1"/>
  <c r="H18" i="1"/>
  <c r="H4" i="1"/>
  <c r="I201" i="1"/>
  <c r="L201" i="1"/>
  <c r="O201" i="1"/>
  <c r="C201" i="1"/>
  <c r="E3" i="1" s="1"/>
  <c r="O200" i="1"/>
  <c r="I200" i="1"/>
  <c r="L200" i="1"/>
  <c r="C200" i="1"/>
  <c r="P1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N7" i="1" l="1"/>
  <c r="N11" i="1"/>
  <c r="N15" i="1"/>
  <c r="N19" i="1"/>
  <c r="N23" i="1"/>
  <c r="N27" i="1"/>
  <c r="N31" i="1"/>
  <c r="N35" i="1"/>
  <c r="N39" i="1"/>
  <c r="N43" i="1"/>
  <c r="N47" i="1"/>
  <c r="N51" i="1"/>
  <c r="N55" i="1"/>
  <c r="N59" i="1"/>
  <c r="N63" i="1"/>
  <c r="N67" i="1"/>
  <c r="N71" i="1"/>
  <c r="N75" i="1"/>
  <c r="N79" i="1"/>
  <c r="N83" i="1"/>
  <c r="N87" i="1"/>
  <c r="N91" i="1"/>
  <c r="N95" i="1"/>
  <c r="N99" i="1"/>
  <c r="N103" i="1"/>
  <c r="N107" i="1"/>
  <c r="N111" i="1"/>
  <c r="N115" i="1"/>
  <c r="N119" i="1"/>
  <c r="N123" i="1"/>
  <c r="N127" i="1"/>
  <c r="N131" i="1"/>
  <c r="N135" i="1"/>
  <c r="N139" i="1"/>
  <c r="N143" i="1"/>
  <c r="N147" i="1"/>
  <c r="N151" i="1"/>
  <c r="N155" i="1"/>
  <c r="N159" i="1"/>
  <c r="N163" i="1"/>
  <c r="N167" i="1"/>
  <c r="N179" i="1"/>
  <c r="N191" i="1"/>
  <c r="N4" i="1"/>
  <c r="N8" i="1"/>
  <c r="N12" i="1"/>
  <c r="N16" i="1"/>
  <c r="N20" i="1"/>
  <c r="N24" i="1"/>
  <c r="N28" i="1"/>
  <c r="N32" i="1"/>
  <c r="N36" i="1"/>
  <c r="N40" i="1"/>
  <c r="N44" i="1"/>
  <c r="N48" i="1"/>
  <c r="N52" i="1"/>
  <c r="N56" i="1"/>
  <c r="N60" i="1"/>
  <c r="N64" i="1"/>
  <c r="N68" i="1"/>
  <c r="N72" i="1"/>
  <c r="N76" i="1"/>
  <c r="N80" i="1"/>
  <c r="N84" i="1"/>
  <c r="N88" i="1"/>
  <c r="N92" i="1"/>
  <c r="N96" i="1"/>
  <c r="N100" i="1"/>
  <c r="N104" i="1"/>
  <c r="N108" i="1"/>
  <c r="N112" i="1"/>
  <c r="N116" i="1"/>
  <c r="N120" i="1"/>
  <c r="N124" i="1"/>
  <c r="N128" i="1"/>
  <c r="N132" i="1"/>
  <c r="N136" i="1"/>
  <c r="N140" i="1"/>
  <c r="N144" i="1"/>
  <c r="N148" i="1"/>
  <c r="N152" i="1"/>
  <c r="N156" i="1"/>
  <c r="N160" i="1"/>
  <c r="N164" i="1"/>
  <c r="N168" i="1"/>
  <c r="N172" i="1"/>
  <c r="N176" i="1"/>
  <c r="N180" i="1"/>
  <c r="N184" i="1"/>
  <c r="N188" i="1"/>
  <c r="N192" i="1"/>
  <c r="N196" i="1"/>
  <c r="N10" i="1"/>
  <c r="N30" i="1"/>
  <c r="N38" i="1"/>
  <c r="N42" i="1"/>
  <c r="N50" i="1"/>
  <c r="N58" i="1"/>
  <c r="N66" i="1"/>
  <c r="N74" i="1"/>
  <c r="N82" i="1"/>
  <c r="N90" i="1"/>
  <c r="N98" i="1"/>
  <c r="N106" i="1"/>
  <c r="N114" i="1"/>
  <c r="N122" i="1"/>
  <c r="N130" i="1"/>
  <c r="N138" i="1"/>
  <c r="N146" i="1"/>
  <c r="N154" i="1"/>
  <c r="N162" i="1"/>
  <c r="N170" i="1"/>
  <c r="N178" i="1"/>
  <c r="N186" i="1"/>
  <c r="N194" i="1"/>
  <c r="N171" i="1"/>
  <c r="N183" i="1"/>
  <c r="N195" i="1"/>
  <c r="N5" i="1"/>
  <c r="N9" i="1"/>
  <c r="N13" i="1"/>
  <c r="N17" i="1"/>
  <c r="N21" i="1"/>
  <c r="N25" i="1"/>
  <c r="N29" i="1"/>
  <c r="N33" i="1"/>
  <c r="N37" i="1"/>
  <c r="N41" i="1"/>
  <c r="N45" i="1"/>
  <c r="N49" i="1"/>
  <c r="N53" i="1"/>
  <c r="N57" i="1"/>
  <c r="N61" i="1"/>
  <c r="N65" i="1"/>
  <c r="N69" i="1"/>
  <c r="N73" i="1"/>
  <c r="N77" i="1"/>
  <c r="N81" i="1"/>
  <c r="N85" i="1"/>
  <c r="N89" i="1"/>
  <c r="N93" i="1"/>
  <c r="N97" i="1"/>
  <c r="N101" i="1"/>
  <c r="N105" i="1"/>
  <c r="N109" i="1"/>
  <c r="N113" i="1"/>
  <c r="N117" i="1"/>
  <c r="N121" i="1"/>
  <c r="N125" i="1"/>
  <c r="N129" i="1"/>
  <c r="N133" i="1"/>
  <c r="N137" i="1"/>
  <c r="N141" i="1"/>
  <c r="N145" i="1"/>
  <c r="N149" i="1"/>
  <c r="N153" i="1"/>
  <c r="N157" i="1"/>
  <c r="N161" i="1"/>
  <c r="N165" i="1"/>
  <c r="N169" i="1"/>
  <c r="N173" i="1"/>
  <c r="N177" i="1"/>
  <c r="N181" i="1"/>
  <c r="N185" i="1"/>
  <c r="N189" i="1"/>
  <c r="N193" i="1"/>
  <c r="N197" i="1"/>
  <c r="N6" i="1"/>
  <c r="N14" i="1"/>
  <c r="N18" i="1"/>
  <c r="N22" i="1"/>
  <c r="N26" i="1"/>
  <c r="N34" i="1"/>
  <c r="N46" i="1"/>
  <c r="N54" i="1"/>
  <c r="N62" i="1"/>
  <c r="N70" i="1"/>
  <c r="N78" i="1"/>
  <c r="N86" i="1"/>
  <c r="N94" i="1"/>
  <c r="N102" i="1"/>
  <c r="N110" i="1"/>
  <c r="N118" i="1"/>
  <c r="N126" i="1"/>
  <c r="N134" i="1"/>
  <c r="N142" i="1"/>
  <c r="N150" i="1"/>
  <c r="N158" i="1"/>
  <c r="N166" i="1"/>
  <c r="N174" i="1"/>
  <c r="N182" i="1"/>
  <c r="N190" i="1"/>
  <c r="N198" i="1"/>
  <c r="N175" i="1"/>
  <c r="N187" i="1"/>
  <c r="N3" i="1"/>
  <c r="H200" i="1"/>
  <c r="K4" i="1"/>
  <c r="K8" i="1"/>
  <c r="K16" i="1"/>
  <c r="K20" i="1"/>
  <c r="K24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3" i="1"/>
  <c r="K5" i="1"/>
  <c r="K9" i="1"/>
  <c r="K13" i="1"/>
  <c r="K17" i="1"/>
  <c r="K21" i="1"/>
  <c r="K25" i="1"/>
  <c r="K29" i="1"/>
  <c r="K33" i="1"/>
  <c r="K37" i="1"/>
  <c r="K41" i="1"/>
  <c r="K45" i="1"/>
  <c r="K49" i="1"/>
  <c r="K53" i="1"/>
  <c r="K57" i="1"/>
  <c r="K61" i="1"/>
  <c r="K65" i="1"/>
  <c r="K69" i="1"/>
  <c r="K73" i="1"/>
  <c r="K77" i="1"/>
  <c r="K81" i="1"/>
  <c r="K85" i="1"/>
  <c r="K89" i="1"/>
  <c r="K93" i="1"/>
  <c r="K97" i="1"/>
  <c r="K101" i="1"/>
  <c r="K105" i="1"/>
  <c r="K109" i="1"/>
  <c r="K113" i="1"/>
  <c r="K117" i="1"/>
  <c r="K121" i="1"/>
  <c r="K125" i="1"/>
  <c r="K129" i="1"/>
  <c r="K133" i="1"/>
  <c r="K137" i="1"/>
  <c r="K141" i="1"/>
  <c r="K145" i="1"/>
  <c r="K149" i="1"/>
  <c r="K153" i="1"/>
  <c r="K157" i="1"/>
  <c r="K161" i="1"/>
  <c r="K165" i="1"/>
  <c r="K169" i="1"/>
  <c r="K173" i="1"/>
  <c r="K177" i="1"/>
  <c r="K181" i="1"/>
  <c r="K185" i="1"/>
  <c r="K189" i="1"/>
  <c r="K193" i="1"/>
  <c r="K197" i="1"/>
  <c r="K6" i="1"/>
  <c r="K10" i="1"/>
  <c r="K14" i="1"/>
  <c r="K18" i="1"/>
  <c r="K22" i="1"/>
  <c r="K26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7" i="1"/>
  <c r="K23" i="1"/>
  <c r="K39" i="1"/>
  <c r="K55" i="1"/>
  <c r="K71" i="1"/>
  <c r="K87" i="1"/>
  <c r="K103" i="1"/>
  <c r="K119" i="1"/>
  <c r="K135" i="1"/>
  <c r="K151" i="1"/>
  <c r="K167" i="1"/>
  <c r="K183" i="1"/>
  <c r="K35" i="1"/>
  <c r="K147" i="1"/>
  <c r="K179" i="1"/>
  <c r="K11" i="1"/>
  <c r="K27" i="1"/>
  <c r="K43" i="1"/>
  <c r="K59" i="1"/>
  <c r="K75" i="1"/>
  <c r="K91" i="1"/>
  <c r="K107" i="1"/>
  <c r="K123" i="1"/>
  <c r="K139" i="1"/>
  <c r="K155" i="1"/>
  <c r="K171" i="1"/>
  <c r="K187" i="1"/>
  <c r="K19" i="1"/>
  <c r="K51" i="1"/>
  <c r="K67" i="1"/>
  <c r="K83" i="1"/>
  <c r="K99" i="1"/>
  <c r="K115" i="1"/>
  <c r="K131" i="1"/>
  <c r="K163" i="1"/>
  <c r="K195" i="1"/>
  <c r="K15" i="1"/>
  <c r="K31" i="1"/>
  <c r="K47" i="1"/>
  <c r="K63" i="1"/>
  <c r="K79" i="1"/>
  <c r="K95" i="1"/>
  <c r="K111" i="1"/>
  <c r="K127" i="1"/>
  <c r="K143" i="1"/>
  <c r="K159" i="1"/>
  <c r="K175" i="1"/>
  <c r="K191" i="1"/>
  <c r="E198" i="1"/>
  <c r="E194" i="1"/>
  <c r="E190" i="1"/>
  <c r="E186" i="1"/>
  <c r="E182" i="1"/>
  <c r="E178" i="1"/>
  <c r="E174" i="1"/>
  <c r="E170" i="1"/>
  <c r="E166" i="1"/>
  <c r="E162" i="1"/>
  <c r="E158" i="1"/>
  <c r="E154" i="1"/>
  <c r="E150" i="1"/>
  <c r="E146" i="1"/>
  <c r="E142" i="1"/>
  <c r="E138" i="1"/>
  <c r="E134" i="1"/>
  <c r="E130" i="1"/>
  <c r="E126" i="1"/>
  <c r="E122" i="1"/>
  <c r="E118" i="1"/>
  <c r="E114" i="1"/>
  <c r="E110" i="1"/>
  <c r="E106" i="1"/>
  <c r="E102" i="1"/>
  <c r="E98" i="1"/>
  <c r="E94" i="1"/>
  <c r="E90" i="1"/>
  <c r="E86" i="1"/>
  <c r="E82" i="1"/>
  <c r="E78" i="1"/>
  <c r="E74" i="1"/>
  <c r="E70" i="1"/>
  <c r="E66" i="1"/>
  <c r="E62" i="1"/>
  <c r="E58" i="1"/>
  <c r="E54" i="1"/>
  <c r="E50" i="1"/>
  <c r="E46" i="1"/>
  <c r="E42" i="1"/>
  <c r="E38" i="1"/>
  <c r="E34" i="1"/>
  <c r="E30" i="1"/>
  <c r="E26" i="1"/>
  <c r="E22" i="1"/>
  <c r="E18" i="1"/>
  <c r="E14" i="1"/>
  <c r="E10" i="1"/>
  <c r="E6" i="1"/>
  <c r="E175" i="1"/>
  <c r="E159" i="1"/>
  <c r="E151" i="1"/>
  <c r="E143" i="1"/>
  <c r="E135" i="1"/>
  <c r="E123" i="1"/>
  <c r="E111" i="1"/>
  <c r="E99" i="1"/>
  <c r="E87" i="1"/>
  <c r="E71" i="1"/>
  <c r="E63" i="1"/>
  <c r="E51" i="1"/>
  <c r="E39" i="1"/>
  <c r="E23" i="1"/>
  <c r="E7" i="1"/>
  <c r="E197" i="1"/>
  <c r="E193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E17" i="1"/>
  <c r="E13" i="1"/>
  <c r="E9" i="1"/>
  <c r="E5" i="1"/>
  <c r="E167" i="1"/>
  <c r="E127" i="1"/>
  <c r="E115" i="1"/>
  <c r="E103" i="1"/>
  <c r="E91" i="1"/>
  <c r="E79" i="1"/>
  <c r="E67" i="1"/>
  <c r="E55" i="1"/>
  <c r="E43" i="1"/>
  <c r="E31" i="1"/>
  <c r="E19" i="1"/>
  <c r="E11" i="1"/>
  <c r="E196" i="1"/>
  <c r="E192" i="1"/>
  <c r="E188" i="1"/>
  <c r="E184" i="1"/>
  <c r="E180" i="1"/>
  <c r="E176" i="1"/>
  <c r="E172" i="1"/>
  <c r="E168" i="1"/>
  <c r="E164" i="1"/>
  <c r="E160" i="1"/>
  <c r="E156" i="1"/>
  <c r="E152" i="1"/>
  <c r="E148" i="1"/>
  <c r="E144" i="1"/>
  <c r="E140" i="1"/>
  <c r="E136" i="1"/>
  <c r="E132" i="1"/>
  <c r="E128" i="1"/>
  <c r="E124" i="1"/>
  <c r="E120" i="1"/>
  <c r="E116" i="1"/>
  <c r="E112" i="1"/>
  <c r="E108" i="1"/>
  <c r="E104" i="1"/>
  <c r="E100" i="1"/>
  <c r="E96" i="1"/>
  <c r="E92" i="1"/>
  <c r="E88" i="1"/>
  <c r="E84" i="1"/>
  <c r="E80" i="1"/>
  <c r="E76" i="1"/>
  <c r="E72" i="1"/>
  <c r="E68" i="1"/>
  <c r="E64" i="1"/>
  <c r="E60" i="1"/>
  <c r="E56" i="1"/>
  <c r="E52" i="1"/>
  <c r="E48" i="1"/>
  <c r="E44" i="1"/>
  <c r="E40" i="1"/>
  <c r="E36" i="1"/>
  <c r="E32" i="1"/>
  <c r="E28" i="1"/>
  <c r="E24" i="1"/>
  <c r="E20" i="1"/>
  <c r="E16" i="1"/>
  <c r="E12" i="1"/>
  <c r="E8" i="1"/>
  <c r="E4" i="1"/>
  <c r="E195" i="1"/>
  <c r="E191" i="1"/>
  <c r="E187" i="1"/>
  <c r="E183" i="1"/>
  <c r="E179" i="1"/>
  <c r="E171" i="1"/>
  <c r="E163" i="1"/>
  <c r="E155" i="1"/>
  <c r="E147" i="1"/>
  <c r="E139" i="1"/>
  <c r="E131" i="1"/>
  <c r="E119" i="1"/>
  <c r="E107" i="1"/>
  <c r="E95" i="1"/>
  <c r="E83" i="1"/>
  <c r="E75" i="1"/>
  <c r="E59" i="1"/>
  <c r="E47" i="1"/>
  <c r="E35" i="1"/>
  <c r="E27" i="1"/>
  <c r="E15" i="1"/>
  <c r="R192" i="1"/>
  <c r="S192" i="1"/>
  <c r="S180" i="1"/>
  <c r="R180" i="1"/>
  <c r="R168" i="1"/>
  <c r="S168" i="1"/>
  <c r="S164" i="1"/>
  <c r="R164" i="1"/>
  <c r="R152" i="1"/>
  <c r="S152" i="1"/>
  <c r="S140" i="1"/>
  <c r="R140" i="1"/>
  <c r="R128" i="1"/>
  <c r="S128" i="1"/>
  <c r="S116" i="1"/>
  <c r="R116" i="1"/>
  <c r="R104" i="1"/>
  <c r="S104" i="1"/>
  <c r="R96" i="1"/>
  <c r="S96" i="1"/>
  <c r="S84" i="1"/>
  <c r="R84" i="1"/>
  <c r="R72" i="1"/>
  <c r="S72" i="1"/>
  <c r="R64" i="1"/>
  <c r="S64" i="1"/>
  <c r="S52" i="1"/>
  <c r="R52" i="1"/>
  <c r="R40" i="1"/>
  <c r="S40" i="1"/>
  <c r="S28" i="1"/>
  <c r="R28" i="1"/>
  <c r="Q4" i="1"/>
  <c r="Q8" i="1"/>
  <c r="Q12" i="1"/>
  <c r="Q16" i="1"/>
  <c r="Q20" i="1"/>
  <c r="Q24" i="1"/>
  <c r="Q28" i="1"/>
  <c r="Q32" i="1"/>
  <c r="Q36" i="1"/>
  <c r="Q40" i="1"/>
  <c r="Q44" i="1"/>
  <c r="Q48" i="1"/>
  <c r="Q52" i="1"/>
  <c r="Q56" i="1"/>
  <c r="Q60" i="1"/>
  <c r="Q64" i="1"/>
  <c r="Q68" i="1"/>
  <c r="Q72" i="1"/>
  <c r="Q76" i="1"/>
  <c r="Q80" i="1"/>
  <c r="Q84" i="1"/>
  <c r="Q88" i="1"/>
  <c r="Q92" i="1"/>
  <c r="Q96" i="1"/>
  <c r="Q100" i="1"/>
  <c r="Q104" i="1"/>
  <c r="Q108" i="1"/>
  <c r="Q112" i="1"/>
  <c r="Q116" i="1"/>
  <c r="Q120" i="1"/>
  <c r="Q124" i="1"/>
  <c r="Q128" i="1"/>
  <c r="Q132" i="1"/>
  <c r="Q136" i="1"/>
  <c r="Q140" i="1"/>
  <c r="Q144" i="1"/>
  <c r="Q148" i="1"/>
  <c r="Q152" i="1"/>
  <c r="Q156" i="1"/>
  <c r="Q160" i="1"/>
  <c r="Q164" i="1"/>
  <c r="Q5" i="1"/>
  <c r="Q9" i="1"/>
  <c r="Q13" i="1"/>
  <c r="Q17" i="1"/>
  <c r="Q21" i="1"/>
  <c r="Q25" i="1"/>
  <c r="Q29" i="1"/>
  <c r="Q33" i="1"/>
  <c r="Q37" i="1"/>
  <c r="Q41" i="1"/>
  <c r="Q45" i="1"/>
  <c r="Q49" i="1"/>
  <c r="Q53" i="1"/>
  <c r="Q57" i="1"/>
  <c r="Q61" i="1"/>
  <c r="Q65" i="1"/>
  <c r="Q69" i="1"/>
  <c r="Q73" i="1"/>
  <c r="Q77" i="1"/>
  <c r="Q81" i="1"/>
  <c r="Q85" i="1"/>
  <c r="Q89" i="1"/>
  <c r="Q93" i="1"/>
  <c r="Q97" i="1"/>
  <c r="Q101" i="1"/>
  <c r="Q105" i="1"/>
  <c r="Q109" i="1"/>
  <c r="Q113" i="1"/>
  <c r="Q117" i="1"/>
  <c r="Q121" i="1"/>
  <c r="Q125" i="1"/>
  <c r="Q129" i="1"/>
  <c r="Q133" i="1"/>
  <c r="Q137" i="1"/>
  <c r="Q141" i="1"/>
  <c r="Q145" i="1"/>
  <c r="Q149" i="1"/>
  <c r="Q153" i="1"/>
  <c r="Q157" i="1"/>
  <c r="Q161" i="1"/>
  <c r="Q165" i="1"/>
  <c r="Q6" i="1"/>
  <c r="Q10" i="1"/>
  <c r="Q14" i="1"/>
  <c r="Q18" i="1"/>
  <c r="Q22" i="1"/>
  <c r="Q26" i="1"/>
  <c r="Q30" i="1"/>
  <c r="Q34" i="1"/>
  <c r="Q38" i="1"/>
  <c r="Q42" i="1"/>
  <c r="Q46" i="1"/>
  <c r="Q50" i="1"/>
  <c r="Q54" i="1"/>
  <c r="Q58" i="1"/>
  <c r="Q62" i="1"/>
  <c r="Q66" i="1"/>
  <c r="Q70" i="1"/>
  <c r="Q74" i="1"/>
  <c r="Q78" i="1"/>
  <c r="Q82" i="1"/>
  <c r="Q86" i="1"/>
  <c r="Q90" i="1"/>
  <c r="Q94" i="1"/>
  <c r="Q98" i="1"/>
  <c r="Q102" i="1"/>
  <c r="Q106" i="1"/>
  <c r="Q110" i="1"/>
  <c r="Q114" i="1"/>
  <c r="Q118" i="1"/>
  <c r="Q122" i="1"/>
  <c r="Q126" i="1"/>
  <c r="Q130" i="1"/>
  <c r="Q7" i="1"/>
  <c r="Q23" i="1"/>
  <c r="Q39" i="1"/>
  <c r="Q55" i="1"/>
  <c r="Q71" i="1"/>
  <c r="Q87" i="1"/>
  <c r="Q103" i="1"/>
  <c r="Q119" i="1"/>
  <c r="Q134" i="1"/>
  <c r="Q142" i="1"/>
  <c r="Q150" i="1"/>
  <c r="Q158" i="1"/>
  <c r="Q166" i="1"/>
  <c r="Q170" i="1"/>
  <c r="Q174" i="1"/>
  <c r="Q178" i="1"/>
  <c r="Q182" i="1"/>
  <c r="Q186" i="1"/>
  <c r="Q190" i="1"/>
  <c r="Q194" i="1"/>
  <c r="Q198" i="1"/>
  <c r="Q51" i="1"/>
  <c r="Q115" i="1"/>
  <c r="Q163" i="1"/>
  <c r="Q185" i="1"/>
  <c r="Q11" i="1"/>
  <c r="Q27" i="1"/>
  <c r="Q43" i="1"/>
  <c r="Q59" i="1"/>
  <c r="Q75" i="1"/>
  <c r="Q91" i="1"/>
  <c r="Q107" i="1"/>
  <c r="Q123" i="1"/>
  <c r="Q135" i="1"/>
  <c r="Q143" i="1"/>
  <c r="Q151" i="1"/>
  <c r="Q159" i="1"/>
  <c r="Q167" i="1"/>
  <c r="Q171" i="1"/>
  <c r="Q175" i="1"/>
  <c r="Q179" i="1"/>
  <c r="Q183" i="1"/>
  <c r="Q187" i="1"/>
  <c r="Q191" i="1"/>
  <c r="Q195" i="1"/>
  <c r="Q3" i="1"/>
  <c r="Q188" i="1"/>
  <c r="Q196" i="1"/>
  <c r="Q35" i="1"/>
  <c r="Q83" i="1"/>
  <c r="Q131" i="1"/>
  <c r="Q147" i="1"/>
  <c r="Q169" i="1"/>
  <c r="Q177" i="1"/>
  <c r="Q193" i="1"/>
  <c r="Q15" i="1"/>
  <c r="Q31" i="1"/>
  <c r="Q47" i="1"/>
  <c r="Q63" i="1"/>
  <c r="Q79" i="1"/>
  <c r="Q95" i="1"/>
  <c r="Q111" i="1"/>
  <c r="Q127" i="1"/>
  <c r="Q138" i="1"/>
  <c r="Q146" i="1"/>
  <c r="Q154" i="1"/>
  <c r="Q162" i="1"/>
  <c r="Q168" i="1"/>
  <c r="Q172" i="1"/>
  <c r="Q176" i="1"/>
  <c r="Q180" i="1"/>
  <c r="Q184" i="1"/>
  <c r="Q192" i="1"/>
  <c r="Q19" i="1"/>
  <c r="Q67" i="1"/>
  <c r="Q99" i="1"/>
  <c r="Q139" i="1"/>
  <c r="Q155" i="1"/>
  <c r="Q173" i="1"/>
  <c r="Q181" i="1"/>
  <c r="Q189" i="1"/>
  <c r="Q197" i="1"/>
  <c r="S195" i="1"/>
  <c r="R195" i="1"/>
  <c r="S191" i="1"/>
  <c r="R191" i="1"/>
  <c r="S187" i="1"/>
  <c r="R187" i="1"/>
  <c r="S183" i="1"/>
  <c r="R183" i="1"/>
  <c r="S179" i="1"/>
  <c r="R179" i="1"/>
  <c r="S175" i="1"/>
  <c r="R175" i="1"/>
  <c r="S171" i="1"/>
  <c r="R171" i="1"/>
  <c r="S167" i="1"/>
  <c r="R167" i="1"/>
  <c r="S163" i="1"/>
  <c r="R163" i="1"/>
  <c r="S159" i="1"/>
  <c r="R159" i="1"/>
  <c r="S155" i="1"/>
  <c r="R155" i="1"/>
  <c r="S151" i="1"/>
  <c r="R151" i="1"/>
  <c r="S147" i="1"/>
  <c r="R147" i="1"/>
  <c r="S143" i="1"/>
  <c r="R143" i="1"/>
  <c r="S139" i="1"/>
  <c r="R139" i="1"/>
  <c r="S135" i="1"/>
  <c r="R135" i="1"/>
  <c r="S131" i="1"/>
  <c r="R131" i="1"/>
  <c r="S127" i="1"/>
  <c r="R127" i="1"/>
  <c r="S123" i="1"/>
  <c r="R123" i="1"/>
  <c r="S119" i="1"/>
  <c r="R119" i="1"/>
  <c r="S115" i="1"/>
  <c r="R115" i="1"/>
  <c r="S111" i="1"/>
  <c r="R111" i="1"/>
  <c r="S107" i="1"/>
  <c r="R107" i="1"/>
  <c r="S103" i="1"/>
  <c r="R103" i="1"/>
  <c r="S99" i="1"/>
  <c r="R99" i="1"/>
  <c r="S95" i="1"/>
  <c r="R95" i="1"/>
  <c r="S91" i="1"/>
  <c r="R91" i="1"/>
  <c r="S87" i="1"/>
  <c r="R87" i="1"/>
  <c r="S83" i="1"/>
  <c r="R83" i="1"/>
  <c r="S79" i="1"/>
  <c r="R79" i="1"/>
  <c r="S75" i="1"/>
  <c r="R75" i="1"/>
  <c r="S71" i="1"/>
  <c r="R71" i="1"/>
  <c r="S67" i="1"/>
  <c r="R67" i="1"/>
  <c r="S63" i="1"/>
  <c r="R63" i="1"/>
  <c r="S59" i="1"/>
  <c r="R59" i="1"/>
  <c r="S55" i="1"/>
  <c r="R55" i="1"/>
  <c r="S51" i="1"/>
  <c r="R51" i="1"/>
  <c r="S47" i="1"/>
  <c r="R47" i="1"/>
  <c r="S43" i="1"/>
  <c r="R43" i="1"/>
  <c r="S39" i="1"/>
  <c r="R39" i="1"/>
  <c r="S35" i="1"/>
  <c r="R35" i="1"/>
  <c r="S31" i="1"/>
  <c r="R31" i="1"/>
  <c r="S27" i="1"/>
  <c r="R27" i="1"/>
  <c r="S23" i="1"/>
  <c r="R23" i="1"/>
  <c r="S19" i="1"/>
  <c r="R19" i="1"/>
  <c r="S14" i="1"/>
  <c r="R14" i="1"/>
  <c r="S10" i="1"/>
  <c r="R10" i="1"/>
  <c r="S6" i="1"/>
  <c r="R6" i="1"/>
  <c r="S17" i="1"/>
  <c r="R17" i="1"/>
  <c r="R184" i="1"/>
  <c r="S184" i="1"/>
  <c r="R172" i="1"/>
  <c r="S172" i="1"/>
  <c r="R160" i="1"/>
  <c r="S160" i="1"/>
  <c r="S148" i="1"/>
  <c r="R148" i="1"/>
  <c r="R136" i="1"/>
  <c r="S136" i="1"/>
  <c r="S124" i="1"/>
  <c r="R124" i="1"/>
  <c r="R112" i="1"/>
  <c r="S112" i="1"/>
  <c r="S100" i="1"/>
  <c r="R100" i="1"/>
  <c r="R88" i="1"/>
  <c r="S88" i="1"/>
  <c r="S76" i="1"/>
  <c r="R76" i="1"/>
  <c r="S60" i="1"/>
  <c r="R60" i="1"/>
  <c r="R48" i="1"/>
  <c r="S48" i="1"/>
  <c r="S36" i="1"/>
  <c r="R36" i="1"/>
  <c r="S20" i="1"/>
  <c r="R20" i="1"/>
  <c r="S11" i="1"/>
  <c r="R11" i="1"/>
  <c r="S3" i="1"/>
  <c r="R3" i="1"/>
  <c r="S198" i="1"/>
  <c r="R198" i="1"/>
  <c r="S194" i="1"/>
  <c r="R194" i="1"/>
  <c r="S190" i="1"/>
  <c r="R190" i="1"/>
  <c r="S186" i="1"/>
  <c r="R186" i="1"/>
  <c r="S182" i="1"/>
  <c r="R182" i="1"/>
  <c r="S178" i="1"/>
  <c r="R178" i="1"/>
  <c r="S174" i="1"/>
  <c r="R174" i="1"/>
  <c r="S170" i="1"/>
  <c r="R170" i="1"/>
  <c r="S166" i="1"/>
  <c r="R166" i="1"/>
  <c r="S162" i="1"/>
  <c r="R162" i="1"/>
  <c r="S158" i="1"/>
  <c r="R158" i="1"/>
  <c r="S154" i="1"/>
  <c r="R154" i="1"/>
  <c r="S150" i="1"/>
  <c r="R150" i="1"/>
  <c r="S146" i="1"/>
  <c r="R146" i="1"/>
  <c r="S142" i="1"/>
  <c r="R142" i="1"/>
  <c r="S138" i="1"/>
  <c r="R138" i="1"/>
  <c r="S134" i="1"/>
  <c r="R134" i="1"/>
  <c r="S130" i="1"/>
  <c r="R130" i="1"/>
  <c r="S126" i="1"/>
  <c r="R126" i="1"/>
  <c r="S122" i="1"/>
  <c r="R122" i="1"/>
  <c r="S118" i="1"/>
  <c r="R118" i="1"/>
  <c r="S114" i="1"/>
  <c r="R114" i="1"/>
  <c r="S110" i="1"/>
  <c r="R110" i="1"/>
  <c r="S106" i="1"/>
  <c r="R106" i="1"/>
  <c r="S102" i="1"/>
  <c r="R102" i="1"/>
  <c r="S98" i="1"/>
  <c r="R98" i="1"/>
  <c r="S94" i="1"/>
  <c r="R94" i="1"/>
  <c r="S90" i="1"/>
  <c r="R90" i="1"/>
  <c r="S86" i="1"/>
  <c r="R86" i="1"/>
  <c r="S82" i="1"/>
  <c r="R82" i="1"/>
  <c r="S78" i="1"/>
  <c r="R78" i="1"/>
  <c r="S74" i="1"/>
  <c r="R74" i="1"/>
  <c r="S70" i="1"/>
  <c r="R70" i="1"/>
  <c r="S66" i="1"/>
  <c r="R66" i="1"/>
  <c r="S62" i="1"/>
  <c r="R62" i="1"/>
  <c r="S58" i="1"/>
  <c r="R58" i="1"/>
  <c r="S54" i="1"/>
  <c r="R54" i="1"/>
  <c r="S50" i="1"/>
  <c r="R50" i="1"/>
  <c r="S46" i="1"/>
  <c r="R46" i="1"/>
  <c r="S42" i="1"/>
  <c r="R42" i="1"/>
  <c r="S38" i="1"/>
  <c r="R38" i="1"/>
  <c r="S34" i="1"/>
  <c r="R34" i="1"/>
  <c r="S30" i="1"/>
  <c r="R30" i="1"/>
  <c r="S26" i="1"/>
  <c r="R26" i="1"/>
  <c r="S22" i="1"/>
  <c r="R22" i="1"/>
  <c r="S18" i="1"/>
  <c r="R18" i="1"/>
  <c r="S13" i="1"/>
  <c r="R13" i="1"/>
  <c r="S9" i="1"/>
  <c r="R9" i="1"/>
  <c r="S5" i="1"/>
  <c r="R5" i="1"/>
  <c r="S196" i="1"/>
  <c r="R196" i="1"/>
  <c r="R188" i="1"/>
  <c r="S188" i="1"/>
  <c r="R176" i="1"/>
  <c r="S176" i="1"/>
  <c r="R156" i="1"/>
  <c r="S156" i="1"/>
  <c r="R144" i="1"/>
  <c r="S144" i="1"/>
  <c r="S132" i="1"/>
  <c r="R132" i="1"/>
  <c r="R120" i="1"/>
  <c r="S120" i="1"/>
  <c r="S108" i="1"/>
  <c r="R108" i="1"/>
  <c r="S92" i="1"/>
  <c r="R92" i="1"/>
  <c r="R80" i="1"/>
  <c r="S80" i="1"/>
  <c r="S68" i="1"/>
  <c r="R68" i="1"/>
  <c r="R56" i="1"/>
  <c r="S56" i="1"/>
  <c r="S44" i="1"/>
  <c r="R44" i="1"/>
  <c r="R32" i="1"/>
  <c r="S32" i="1"/>
  <c r="R24" i="1"/>
  <c r="S24" i="1"/>
  <c r="S15" i="1"/>
  <c r="R15" i="1"/>
  <c r="S7" i="1"/>
  <c r="R7" i="1"/>
  <c r="S197" i="1"/>
  <c r="R197" i="1"/>
  <c r="S193" i="1"/>
  <c r="R193" i="1"/>
  <c r="S189" i="1"/>
  <c r="R189" i="1"/>
  <c r="S185" i="1"/>
  <c r="R185" i="1"/>
  <c r="S181" i="1"/>
  <c r="R181" i="1"/>
  <c r="S177" i="1"/>
  <c r="R177" i="1"/>
  <c r="S173" i="1"/>
  <c r="R173" i="1"/>
  <c r="S169" i="1"/>
  <c r="R169" i="1"/>
  <c r="S165" i="1"/>
  <c r="R165" i="1"/>
  <c r="S161" i="1"/>
  <c r="R161" i="1"/>
  <c r="S157" i="1"/>
  <c r="R157" i="1"/>
  <c r="S153" i="1"/>
  <c r="R153" i="1"/>
  <c r="S149" i="1"/>
  <c r="R149" i="1"/>
  <c r="S145" i="1"/>
  <c r="R145" i="1"/>
  <c r="S141" i="1"/>
  <c r="R141" i="1"/>
  <c r="S137" i="1"/>
  <c r="R137" i="1"/>
  <c r="S133" i="1"/>
  <c r="R133" i="1"/>
  <c r="S129" i="1"/>
  <c r="R129" i="1"/>
  <c r="S125" i="1"/>
  <c r="R125" i="1"/>
  <c r="S121" i="1"/>
  <c r="R121" i="1"/>
  <c r="S117" i="1"/>
  <c r="R117" i="1"/>
  <c r="S113" i="1"/>
  <c r="R113" i="1"/>
  <c r="S109" i="1"/>
  <c r="R109" i="1"/>
  <c r="S105" i="1"/>
  <c r="R105" i="1"/>
  <c r="S101" i="1"/>
  <c r="R101" i="1"/>
  <c r="S97" i="1"/>
  <c r="R97" i="1"/>
  <c r="S93" i="1"/>
  <c r="R93" i="1"/>
  <c r="S89" i="1"/>
  <c r="R89" i="1"/>
  <c r="S85" i="1"/>
  <c r="R85" i="1"/>
  <c r="S81" i="1"/>
  <c r="R81" i="1"/>
  <c r="S77" i="1"/>
  <c r="R77" i="1"/>
  <c r="S73" i="1"/>
  <c r="R73" i="1"/>
  <c r="S69" i="1"/>
  <c r="R69" i="1"/>
  <c r="S65" i="1"/>
  <c r="R65" i="1"/>
  <c r="S61" i="1"/>
  <c r="R61" i="1"/>
  <c r="S57" i="1"/>
  <c r="R57" i="1"/>
  <c r="S53" i="1"/>
  <c r="R53" i="1"/>
  <c r="S49" i="1"/>
  <c r="R49" i="1"/>
  <c r="S45" i="1"/>
  <c r="R45" i="1"/>
  <c r="S41" i="1"/>
  <c r="R41" i="1"/>
  <c r="S37" i="1"/>
  <c r="R37" i="1"/>
  <c r="S33" i="1"/>
  <c r="R33" i="1"/>
  <c r="S29" i="1"/>
  <c r="R29" i="1"/>
  <c r="S25" i="1"/>
  <c r="R25" i="1"/>
  <c r="S21" i="1"/>
  <c r="R21" i="1"/>
  <c r="R16" i="1"/>
  <c r="S16" i="1"/>
  <c r="S12" i="1"/>
  <c r="R12" i="1"/>
  <c r="R8" i="1"/>
  <c r="S8" i="1"/>
  <c r="S4" i="1"/>
  <c r="R4" i="1"/>
  <c r="N200" i="1" l="1"/>
  <c r="K200" i="1"/>
  <c r="E200" i="1"/>
  <c r="Q200" i="1"/>
  <c r="S200" i="1"/>
  <c r="R200" i="1"/>
  <c r="W15" i="1" l="1"/>
  <c r="W22" i="1"/>
  <c r="W9" i="1"/>
  <c r="W12" i="1"/>
  <c r="W10" i="1"/>
  <c r="W18" i="1" l="1"/>
  <c r="W20" i="1"/>
  <c r="W25" i="1" l="1"/>
  <c r="W23" i="1"/>
</calcChain>
</file>

<file path=xl/sharedStrings.xml><?xml version="1.0" encoding="utf-8"?>
<sst xmlns="http://schemas.openxmlformats.org/spreadsheetml/2006/main" count="236" uniqueCount="64">
  <si>
    <t>Country</t>
  </si>
  <si>
    <t>Year</t>
  </si>
  <si>
    <t>Host</t>
  </si>
  <si>
    <t>Women</t>
  </si>
  <si>
    <t>Logpop</t>
  </si>
  <si>
    <t>Last</t>
  </si>
  <si>
    <t>Medals</t>
  </si>
  <si>
    <t>AUS</t>
  </si>
  <si>
    <t>BRA</t>
  </si>
  <si>
    <t>CAN</t>
  </si>
  <si>
    <t>CHN</t>
  </si>
  <si>
    <t>CUB</t>
  </si>
  <si>
    <t>ESP</t>
  </si>
  <si>
    <t>ETH</t>
  </si>
  <si>
    <t>FRA</t>
  </si>
  <si>
    <t>GBR</t>
  </si>
  <si>
    <t>GER</t>
  </si>
  <si>
    <t>GRE</t>
  </si>
  <si>
    <t>HUN</t>
  </si>
  <si>
    <t>IRI</t>
  </si>
  <si>
    <t>ITA</t>
  </si>
  <si>
    <t>JAM</t>
  </si>
  <si>
    <t>JPN</t>
  </si>
  <si>
    <t>KEN</t>
  </si>
  <si>
    <t>KOR</t>
  </si>
  <si>
    <t>MEX</t>
  </si>
  <si>
    <t>NED</t>
  </si>
  <si>
    <t>NOR</t>
  </si>
  <si>
    <t>NZL</t>
  </si>
  <si>
    <t>PRK</t>
  </si>
  <si>
    <t>ROU</t>
  </si>
  <si>
    <t>RUS</t>
  </si>
  <si>
    <t>THA</t>
  </si>
  <si>
    <t>TUR</t>
  </si>
  <si>
    <t>USA</t>
  </si>
  <si>
    <t>logpop</t>
  </si>
  <si>
    <t>women</t>
  </si>
  <si>
    <t>host</t>
  </si>
  <si>
    <t>last</t>
  </si>
  <si>
    <t>c</t>
  </si>
  <si>
    <t xml:space="preserve">Medals est. </t>
  </si>
  <si>
    <t>SUMA</t>
  </si>
  <si>
    <t>PROMEDIO</t>
  </si>
  <si>
    <t>SCT</t>
  </si>
  <si>
    <t>SCE</t>
  </si>
  <si>
    <t>R2</t>
  </si>
  <si>
    <t>SCR</t>
  </si>
  <si>
    <t>sigma_u^2</t>
  </si>
  <si>
    <t>var[beta1]</t>
  </si>
  <si>
    <t>var[beta2]</t>
  </si>
  <si>
    <t>var[beta3]</t>
  </si>
  <si>
    <t>var[beta4]</t>
  </si>
  <si>
    <t>e.e.r</t>
  </si>
  <si>
    <t>Host^2</t>
  </si>
  <si>
    <t>Women^2</t>
  </si>
  <si>
    <t>Logpop^2</t>
  </si>
  <si>
    <t>Last^2</t>
  </si>
  <si>
    <t>ee(beta1)</t>
  </si>
  <si>
    <t>ee(beta2)</t>
  </si>
  <si>
    <t>ee(beta3)</t>
  </si>
  <si>
    <t>ee(beta4)</t>
  </si>
  <si>
    <t>Variable</t>
  </si>
  <si>
    <t>Coeficiente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</si>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</sst>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0000"/>
    <numFmt numFmtId="165" formatCode="0.0000"/>
    <numFmt numFmtId="166" formatCode="0.000"/>
    <numFmt numFmtId="167" formatCode="0.0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venir Next LT Pro"/>
      <family val="2"/>
    </font>
    <font>
      <sz val="11"/>
      <name val="Avenir Next LT Pro"/>
      <family val="2"/>
    </font>
    <font>
      <sz val="11"/>
      <color theme="0"/>
      <name val="Avenir Next LT Pro"/>
      <family val="2"/>
    </font>
    <font>
      <sz val="11"/>
      <color theme="2"/>
      <name val="Avenir Next LT Pro"/>
      <family val="2"/>
    </font>
    <font>
      <sz val="11"/>
      <color theme="2" tint="-0.249977111117893"/>
      <name val="Avenir Next LT Pro"/>
      <family val="2"/>
    </font>
    <font>
      <b/>
      <sz val="11"/>
      <name val="Avenir Next LT Pro"/>
      <family val="2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4C3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A651"/>
        <bgColor indexed="64"/>
      </patternFill>
    </fill>
    <fill>
      <patternFill patternType="solid">
        <fgColor rgb="FFEE334E"/>
        <bgColor indexed="64"/>
      </patternFill>
    </fill>
    <fill>
      <patternFill patternType="solid">
        <fgColor rgb="FFF79FAC"/>
        <bgColor indexed="64"/>
      </patternFill>
    </fill>
    <fill>
      <patternFill patternType="solid">
        <fgColor rgb="FFFFDF57"/>
        <bgColor indexed="64"/>
      </patternFill>
    </fill>
    <fill>
      <patternFill patternType="solid">
        <fgColor rgb="FFFCD8DD"/>
        <bgColor indexed="64"/>
      </patternFill>
    </fill>
    <fill>
      <patternFill patternType="solid">
        <fgColor rgb="FF0081C8"/>
        <bgColor indexed="64"/>
      </patternFill>
    </fill>
    <fill>
      <patternFill patternType="solid">
        <fgColor rgb="FF1DAEFF"/>
        <bgColor indexed="64"/>
      </patternFill>
    </fill>
    <fill>
      <patternFill patternType="solid">
        <fgColor rgb="FFD4AF3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DFA9C8"/>
        <bgColor indexed="64"/>
      </patternFill>
    </fill>
    <fill>
      <patternFill patternType="solid">
        <fgColor rgb="FFEDCFE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7396F"/>
        <bgColor indexed="64"/>
      </patternFill>
    </fill>
    <fill>
      <patternFill patternType="solid">
        <fgColor rgb="FFA0D5F6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1" fontId="0" fillId="0" borderId="0" xfId="0" applyNumberFormat="1"/>
    <xf numFmtId="0" fontId="0" fillId="0" borderId="0" xfId="0" applyFill="1"/>
    <xf numFmtId="0" fontId="18" fillId="0" borderId="0" xfId="0" applyFont="1"/>
    <xf numFmtId="1" fontId="18" fillId="0" borderId="0" xfId="0" applyNumberFormat="1" applyFont="1"/>
    <xf numFmtId="166" fontId="18" fillId="0" borderId="0" xfId="0" applyNumberFormat="1" applyFont="1"/>
    <xf numFmtId="165" fontId="18" fillId="0" borderId="0" xfId="0" applyNumberFormat="1" applyFont="1"/>
    <xf numFmtId="0" fontId="19" fillId="0" borderId="10" xfId="0" applyFont="1" applyFill="1" applyBorder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20" fillId="39" borderId="10" xfId="0" applyFont="1" applyFill="1" applyBorder="1" applyAlignment="1">
      <alignment horizontal="center" vertical="center"/>
    </xf>
    <xf numFmtId="0" fontId="21" fillId="38" borderId="10" xfId="0" applyFont="1" applyFill="1" applyBorder="1" applyAlignment="1">
      <alignment horizontal="center" vertical="center"/>
    </xf>
    <xf numFmtId="0" fontId="18" fillId="40" borderId="11" xfId="0" applyFont="1" applyFill="1" applyBorder="1" applyAlignment="1">
      <alignment horizontal="center" vertical="center"/>
    </xf>
    <xf numFmtId="0" fontId="18" fillId="41" borderId="13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165" fontId="19" fillId="0" borderId="15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5" fontId="19" fillId="0" borderId="18" xfId="0" applyNumberFormat="1" applyFont="1" applyFill="1" applyBorder="1" applyAlignment="1">
      <alignment horizontal="center" vertical="center"/>
    </xf>
    <xf numFmtId="0" fontId="18" fillId="42" borderId="11" xfId="0" applyFont="1" applyFill="1" applyBorder="1" applyAlignment="1">
      <alignment horizontal="center" vertical="center"/>
    </xf>
    <xf numFmtId="166" fontId="19" fillId="0" borderId="15" xfId="0" applyNumberFormat="1" applyFont="1" applyFill="1" applyBorder="1" applyAlignment="1">
      <alignment horizontal="center" vertical="center"/>
    </xf>
    <xf numFmtId="166" fontId="19" fillId="0" borderId="18" xfId="0" applyNumberFormat="1" applyFont="1" applyFill="1" applyBorder="1" applyAlignment="1">
      <alignment horizontal="center" vertical="center"/>
    </xf>
    <xf numFmtId="0" fontId="18" fillId="45" borderId="11" xfId="0" applyFont="1" applyFill="1" applyBorder="1" applyAlignment="1">
      <alignment horizontal="center" vertical="center"/>
    </xf>
    <xf numFmtId="0" fontId="18" fillId="43" borderId="11" xfId="0" applyFont="1" applyFill="1" applyBorder="1" applyAlignment="1">
      <alignment horizontal="center" vertical="center"/>
    </xf>
    <xf numFmtId="0" fontId="18" fillId="44" borderId="12" xfId="0" applyFont="1" applyFill="1" applyBorder="1" applyAlignment="1">
      <alignment horizontal="center" vertical="center"/>
    </xf>
    <xf numFmtId="0" fontId="18" fillId="46" borderId="13" xfId="0" applyFont="1" applyFill="1" applyBorder="1" applyAlignment="1">
      <alignment horizontal="center" vertical="center"/>
    </xf>
    <xf numFmtId="0" fontId="18" fillId="47" borderId="11" xfId="0" applyFont="1" applyFill="1" applyBorder="1" applyAlignment="1">
      <alignment horizontal="center" vertical="center"/>
    </xf>
    <xf numFmtId="0" fontId="18" fillId="48" borderId="12" xfId="0" applyFont="1" applyFill="1" applyBorder="1" applyAlignment="1">
      <alignment horizontal="center" vertical="center"/>
    </xf>
    <xf numFmtId="0" fontId="18" fillId="49" borderId="11" xfId="0" applyFont="1" applyFill="1" applyBorder="1" applyAlignment="1">
      <alignment horizontal="center" vertical="center"/>
    </xf>
    <xf numFmtId="1" fontId="19" fillId="0" borderId="20" xfId="0" applyNumberFormat="1" applyFont="1" applyFill="1" applyBorder="1" applyAlignment="1">
      <alignment horizontal="center" vertical="center"/>
    </xf>
    <xf numFmtId="1" fontId="19" fillId="0" borderId="21" xfId="0" applyNumberFormat="1" applyFont="1" applyFill="1" applyBorder="1" applyAlignment="1">
      <alignment horizontal="center" vertical="center"/>
    </xf>
    <xf numFmtId="0" fontId="18" fillId="49" borderId="19" xfId="0" applyFont="1" applyFill="1" applyBorder="1" applyAlignment="1">
      <alignment horizontal="center" vertical="center"/>
    </xf>
    <xf numFmtId="165" fontId="19" fillId="0" borderId="22" xfId="0" applyNumberFormat="1" applyFont="1" applyFill="1" applyBorder="1" applyAlignment="1">
      <alignment horizontal="center" vertical="center"/>
    </xf>
    <xf numFmtId="165" fontId="19" fillId="0" borderId="0" xfId="0" applyNumberFormat="1" applyFont="1" applyFill="1" applyBorder="1" applyAlignment="1">
      <alignment horizontal="center" vertical="center"/>
    </xf>
    <xf numFmtId="165" fontId="19" fillId="0" borderId="23" xfId="0" applyNumberFormat="1" applyFont="1" applyFill="1" applyBorder="1" applyAlignment="1">
      <alignment horizontal="center" vertical="center"/>
    </xf>
    <xf numFmtId="165" fontId="19" fillId="0" borderId="17" xfId="0" applyNumberFormat="1" applyFont="1" applyFill="1" applyBorder="1" applyAlignment="1">
      <alignment horizontal="center" vertical="center"/>
    </xf>
    <xf numFmtId="0" fontId="18" fillId="54" borderId="13" xfId="0" applyFont="1" applyFill="1" applyBorder="1" applyAlignment="1">
      <alignment horizontal="center" vertical="center"/>
    </xf>
    <xf numFmtId="0" fontId="18" fillId="53" borderId="0" xfId="0" applyFont="1" applyFill="1" applyBorder="1" applyAlignment="1">
      <alignment horizontal="center" vertical="center"/>
    </xf>
    <xf numFmtId="0" fontId="22" fillId="55" borderId="0" xfId="0" applyFont="1" applyFill="1"/>
    <xf numFmtId="0" fontId="18" fillId="56" borderId="13" xfId="0" applyFont="1" applyFill="1" applyBorder="1" applyAlignment="1">
      <alignment horizontal="center" vertical="center"/>
    </xf>
    <xf numFmtId="0" fontId="18" fillId="0" borderId="24" xfId="0" applyFont="1" applyBorder="1"/>
    <xf numFmtId="0" fontId="18" fillId="0" borderId="25" xfId="0" applyFont="1" applyBorder="1"/>
    <xf numFmtId="165" fontId="18" fillId="0" borderId="26" xfId="0" applyNumberFormat="1" applyFont="1" applyBorder="1"/>
    <xf numFmtId="0" fontId="18" fillId="49" borderId="10" xfId="0" applyFont="1" applyFill="1" applyBorder="1"/>
    <xf numFmtId="165" fontId="18" fillId="45" borderId="0" xfId="0" applyNumberFormat="1" applyFont="1" applyFill="1"/>
    <xf numFmtId="165" fontId="18" fillId="54" borderId="0" xfId="0" applyNumberFormat="1" applyFont="1" applyFill="1"/>
    <xf numFmtId="165" fontId="18" fillId="46" borderId="0" xfId="0" applyNumberFormat="1" applyFont="1" applyFill="1"/>
    <xf numFmtId="165" fontId="18" fillId="49" borderId="10" xfId="0" applyNumberFormat="1" applyFont="1" applyFill="1" applyBorder="1"/>
    <xf numFmtId="0" fontId="18" fillId="0" borderId="0" xfId="0" applyFont="1" applyFill="1"/>
    <xf numFmtId="0" fontId="23" fillId="0" borderId="0" xfId="0" applyFont="1"/>
    <xf numFmtId="0" fontId="22" fillId="55" borderId="27" xfId="0" applyFont="1" applyFill="1" applyBorder="1"/>
    <xf numFmtId="0" fontId="22" fillId="55" borderId="28" xfId="0" applyFont="1" applyFill="1" applyBorder="1"/>
    <xf numFmtId="0" fontId="18" fillId="51" borderId="22" xfId="0" applyFont="1" applyFill="1" applyBorder="1"/>
    <xf numFmtId="0" fontId="18" fillId="46" borderId="29" xfId="0" applyFont="1" applyFill="1" applyBorder="1" applyAlignment="1">
      <alignment horizontal="center" vertical="center"/>
    </xf>
    <xf numFmtId="0" fontId="18" fillId="52" borderId="22" xfId="0" applyFont="1" applyFill="1" applyBorder="1"/>
    <xf numFmtId="0" fontId="18" fillId="54" borderId="29" xfId="0" applyFont="1" applyFill="1" applyBorder="1" applyAlignment="1">
      <alignment horizontal="center" vertical="center"/>
    </xf>
    <xf numFmtId="0" fontId="18" fillId="41" borderId="29" xfId="0" applyFont="1" applyFill="1" applyBorder="1" applyAlignment="1">
      <alignment horizontal="center" vertical="center"/>
    </xf>
    <xf numFmtId="0" fontId="18" fillId="56" borderId="29" xfId="0" applyFont="1" applyFill="1" applyBorder="1" applyAlignment="1">
      <alignment horizontal="center" vertical="center"/>
    </xf>
    <xf numFmtId="0" fontId="18" fillId="51" borderId="30" xfId="0" applyFont="1" applyFill="1" applyBorder="1"/>
    <xf numFmtId="0" fontId="18" fillId="0" borderId="31" xfId="0" applyFont="1" applyBorder="1" applyAlignment="1">
      <alignment horizontal="center" vertical="center"/>
    </xf>
    <xf numFmtId="0" fontId="22" fillId="55" borderId="27" xfId="0" applyFont="1" applyFill="1" applyBorder="1" applyAlignment="1">
      <alignment horizontal="center" vertical="center"/>
    </xf>
    <xf numFmtId="0" fontId="22" fillId="55" borderId="30" xfId="0" applyFont="1" applyFill="1" applyBorder="1" applyAlignment="1">
      <alignment horizontal="center" vertical="center"/>
    </xf>
    <xf numFmtId="0" fontId="22" fillId="55" borderId="32" xfId="0" applyFont="1" applyFill="1" applyBorder="1"/>
    <xf numFmtId="0" fontId="22" fillId="0" borderId="0" xfId="0" applyFont="1" applyFill="1" applyBorder="1"/>
    <xf numFmtId="166" fontId="18" fillId="52" borderId="28" xfId="0" applyNumberFormat="1" applyFont="1" applyFill="1" applyBorder="1" applyAlignment="1">
      <alignment horizontal="center" vertical="center"/>
    </xf>
    <xf numFmtId="166" fontId="18" fillId="52" borderId="31" xfId="0" applyNumberFormat="1" applyFont="1" applyFill="1" applyBorder="1" applyAlignment="1">
      <alignment horizontal="center" vertical="center"/>
    </xf>
    <xf numFmtId="0" fontId="22" fillId="55" borderId="22" xfId="0" applyFont="1" applyFill="1" applyBorder="1"/>
    <xf numFmtId="0" fontId="22" fillId="55" borderId="30" xfId="0" applyFont="1" applyFill="1" applyBorder="1"/>
    <xf numFmtId="165" fontId="18" fillId="51" borderId="33" xfId="0" applyNumberFormat="1" applyFont="1" applyFill="1" applyBorder="1"/>
    <xf numFmtId="167" fontId="18" fillId="51" borderId="28" xfId="0" applyNumberFormat="1" applyFont="1" applyFill="1" applyBorder="1"/>
    <xf numFmtId="0" fontId="19" fillId="50" borderId="34" xfId="0" applyFont="1" applyFill="1" applyBorder="1" applyAlignment="1">
      <alignment horizontal="center" vertical="center"/>
    </xf>
    <xf numFmtId="0" fontId="18" fillId="34" borderId="12" xfId="0" applyFont="1" applyFill="1" applyBorder="1" applyAlignment="1">
      <alignment horizontal="center" vertical="center"/>
    </xf>
    <xf numFmtId="0" fontId="18" fillId="33" borderId="13" xfId="0" applyFont="1" applyFill="1" applyBorder="1" applyAlignment="1">
      <alignment horizontal="center" vertical="center"/>
    </xf>
    <xf numFmtId="166" fontId="18" fillId="35" borderId="11" xfId="0" applyNumberFormat="1" applyFont="1" applyFill="1" applyBorder="1" applyAlignment="1">
      <alignment horizontal="center" vertical="center"/>
    </xf>
    <xf numFmtId="166" fontId="18" fillId="35" borderId="16" xfId="0" applyNumberFormat="1" applyFont="1" applyFill="1" applyBorder="1"/>
    <xf numFmtId="166" fontId="18" fillId="34" borderId="17" xfId="0" applyNumberFormat="1" applyFont="1" applyFill="1" applyBorder="1"/>
    <xf numFmtId="166" fontId="18" fillId="33" borderId="18" xfId="0" applyNumberFormat="1" applyFont="1" applyFill="1" applyBorder="1"/>
    <xf numFmtId="0" fontId="18" fillId="46" borderId="28" xfId="0" applyFont="1" applyFill="1" applyBorder="1" applyAlignment="1">
      <alignment horizontal="center" vertical="center"/>
    </xf>
    <xf numFmtId="0" fontId="18" fillId="56" borderId="31" xfId="0" applyFont="1" applyFill="1" applyBorder="1" applyAlignment="1">
      <alignment horizontal="center" vertical="center"/>
    </xf>
    <xf numFmtId="167" fontId="18" fillId="52" borderId="31" xfId="0" applyNumberFormat="1" applyFont="1" applyFill="1" applyBorder="1"/>
    <xf numFmtId="164" fontId="18" fillId="54" borderId="29" xfId="42" applyNumberFormat="1" applyFont="1" applyFill="1" applyBorder="1" applyAlignment="1">
      <alignment horizontal="center" vertic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EDCFE0"/>
      <color rgb="FFDFA9C8"/>
      <color rgb="FFF8F8F2"/>
      <color rgb="FFA0D5F6"/>
      <color rgb="FF97396F"/>
      <color rgb="FFC15B95"/>
      <color rgb="FFD4AF37"/>
      <color rgb="FFFCD8DD"/>
      <color rgb="FF97DAFF"/>
      <color rgb="FFF79FA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zoomScale="78" zoomScaleNormal="78" workbookViewId="0">
      <selection activeCell="T3" sqref="T3"/>
    </sheetView>
  </sheetViews>
  <sheetFormatPr baseColWidth="10" defaultRowHeight="15" x14ac:dyDescent="0.25"/>
  <cols>
    <col min="1" max="1" width="10.42578125" customWidth="1"/>
    <col min="2" max="2" width="8.85546875" style="8" customWidth="1"/>
    <col min="3" max="3" width="8.5703125" customWidth="1"/>
    <col min="4" max="4" width="10.140625" customWidth="1"/>
    <col min="5" max="5" width="11.7109375" bestFit="1" customWidth="1"/>
    <col min="6" max="6" width="9.140625" customWidth="1"/>
    <col min="7" max="7" width="11.42578125" customWidth="1"/>
    <col min="8" max="8" width="13.7109375" customWidth="1"/>
    <col min="9" max="9" width="8.7109375" customWidth="1"/>
    <col min="10" max="10" width="11.140625" customWidth="1"/>
    <col min="11" max="11" width="8.7109375" customWidth="1"/>
    <col min="12" max="12" width="10.140625" customWidth="1"/>
    <col min="13" max="13" width="8.140625" customWidth="1"/>
    <col min="14" max="14" width="13.5703125" customWidth="1"/>
    <col min="15" max="15" width="11.7109375" bestFit="1" customWidth="1"/>
    <col min="16" max="16" width="13.5703125" customWidth="1"/>
    <col min="17" max="18" width="13.42578125" style="2" bestFit="1" customWidth="1"/>
    <col min="19" max="19" width="12.5703125" style="2" customWidth="1"/>
    <col min="21" max="21" width="9" customWidth="1"/>
    <col min="22" max="22" width="13" customWidth="1"/>
    <col min="23" max="23" width="17.5703125" customWidth="1"/>
  </cols>
  <sheetData>
    <row r="1" spans="1:23" ht="15.75" thickBot="1" x14ac:dyDescent="0.3"/>
    <row r="2" spans="1:23" ht="15.75" thickBot="1" x14ac:dyDescent="0.3">
      <c r="A2" s="44" t="s">
        <v>0</v>
      </c>
      <c r="B2" s="44" t="s">
        <v>1</v>
      </c>
      <c r="C2" s="17" t="s">
        <v>2</v>
      </c>
      <c r="D2" s="28" t="s">
        <v>53</v>
      </c>
      <c r="E2" s="18"/>
      <c r="F2" s="25" t="s">
        <v>3</v>
      </c>
      <c r="G2" s="43" t="s">
        <v>54</v>
      </c>
      <c r="H2" s="42"/>
      <c r="I2" s="29" t="s">
        <v>4</v>
      </c>
      <c r="J2" s="30" t="s">
        <v>55</v>
      </c>
      <c r="K2" s="31"/>
      <c r="L2" s="32" t="s">
        <v>5</v>
      </c>
      <c r="M2" s="33" t="s">
        <v>56</v>
      </c>
      <c r="N2" s="45"/>
      <c r="O2" s="34" t="s">
        <v>6</v>
      </c>
      <c r="P2" s="37" t="s">
        <v>40</v>
      </c>
      <c r="Q2" s="76" t="s">
        <v>43</v>
      </c>
      <c r="R2" s="77" t="s">
        <v>44</v>
      </c>
      <c r="S2" s="78" t="s">
        <v>46</v>
      </c>
      <c r="T2" s="3"/>
      <c r="U2" s="3"/>
      <c r="V2" s="56" t="s">
        <v>61</v>
      </c>
      <c r="W2" s="57" t="s">
        <v>62</v>
      </c>
    </row>
    <row r="3" spans="1:23" x14ac:dyDescent="0.25">
      <c r="A3" s="7" t="s">
        <v>7</v>
      </c>
      <c r="B3" s="13">
        <v>1992</v>
      </c>
      <c r="C3" s="19">
        <v>0</v>
      </c>
      <c r="D3" s="20">
        <f>C3^2</f>
        <v>0</v>
      </c>
      <c r="E3" s="21">
        <f>(C3-$C$201)^2</f>
        <v>1.2755102040816326E-3</v>
      </c>
      <c r="F3" s="19">
        <v>92</v>
      </c>
      <c r="G3" s="20">
        <f>F3*F3</f>
        <v>8464</v>
      </c>
      <c r="H3" s="26">
        <f>(F3-$F$201)^2</f>
        <v>10.762416701374381</v>
      </c>
      <c r="I3" s="19">
        <v>7.2430000000000003</v>
      </c>
      <c r="J3" s="20">
        <f>I3*I3</f>
        <v>52.461049000000003</v>
      </c>
      <c r="K3" s="26">
        <f>(I3-$I$201)^2</f>
        <v>0.13471896084964763</v>
      </c>
      <c r="L3" s="19">
        <v>14</v>
      </c>
      <c r="M3" s="20">
        <f>L3*L3</f>
        <v>196</v>
      </c>
      <c r="N3" s="26">
        <f>(L3-$L$201)^2</f>
        <v>117.76678987921703</v>
      </c>
      <c r="O3" s="19">
        <v>27</v>
      </c>
      <c r="P3" s="35">
        <f>I3*$W$3+F3*$W$4+C3*$W$5+L3*$W$6+$W$7</f>
        <v>16.334954460999999</v>
      </c>
      <c r="Q3" s="38">
        <f>(O3-$O$201)^2</f>
        <v>3.3923625572678069</v>
      </c>
      <c r="R3" s="39">
        <f>(P3-$O$201)^2</f>
        <v>77.849013604385092</v>
      </c>
      <c r="S3" s="21">
        <f>(O3-P3)^2</f>
        <v>113.74319634894383</v>
      </c>
      <c r="T3" s="4">
        <f>O3-P3</f>
        <v>10.665045539000001</v>
      </c>
      <c r="U3" s="4"/>
      <c r="V3" s="58" t="s">
        <v>35</v>
      </c>
      <c r="W3" s="59">
        <v>3.0543269999999998</v>
      </c>
    </row>
    <row r="4" spans="1:23" x14ac:dyDescent="0.25">
      <c r="A4" s="7" t="s">
        <v>8</v>
      </c>
      <c r="B4" s="13">
        <v>1992</v>
      </c>
      <c r="C4" s="19">
        <v>0</v>
      </c>
      <c r="D4" s="20">
        <f t="shared" ref="D4:D67" si="0">C4^2</f>
        <v>0</v>
      </c>
      <c r="E4" s="21">
        <f t="shared" ref="E4:E67" si="1">(C4-$C$201)^2</f>
        <v>1.2755102040816326E-3</v>
      </c>
      <c r="F4" s="19">
        <v>50</v>
      </c>
      <c r="G4" s="20">
        <f t="shared" ref="G4:G67" si="2">F4*F4</f>
        <v>2500</v>
      </c>
      <c r="H4" s="26">
        <f>(F4-$F$201)^2</f>
        <v>2050.3338452728026</v>
      </c>
      <c r="I4" s="19">
        <v>8.1880000000000006</v>
      </c>
      <c r="J4" s="20">
        <f t="shared" ref="J4:J67" si="3">I4*I4</f>
        <v>67.043344000000005</v>
      </c>
      <c r="K4" s="26">
        <f t="shared" ref="K4:K67" si="4">(I4-$I$201)^2</f>
        <v>0.33403681799250085</v>
      </c>
      <c r="L4" s="19">
        <v>6</v>
      </c>
      <c r="M4" s="20">
        <f t="shared" ref="M4:M67" si="5">L4*L4</f>
        <v>36</v>
      </c>
      <c r="N4" s="26">
        <f t="shared" ref="N4:N67" si="6">(L4-$L$201)^2</f>
        <v>355.39944294044153</v>
      </c>
      <c r="O4" s="19">
        <v>3</v>
      </c>
      <c r="P4" s="35">
        <f>I4*$W$3+F4*$W$4+C4*$W$5+L4*$W$6+$W$7</f>
        <v>10.435905475999999</v>
      </c>
      <c r="Q4" s="38">
        <f t="shared" ref="Q4:Q67" si="7">(O4-$O$201)^2</f>
        <v>490.98419929196166</v>
      </c>
      <c r="R4" s="39">
        <f t="shared" ref="R4:R67" si="8">(P4-$O$201)^2</f>
        <v>216.74487441478482</v>
      </c>
      <c r="S4" s="21">
        <f t="shared" ref="S4:S67" si="9">(O4-P4)^2</f>
        <v>55.292690248006764</v>
      </c>
      <c r="T4" s="4">
        <f t="shared" ref="T4:T67" si="10">O4-P4</f>
        <v>-7.4359054759999985</v>
      </c>
      <c r="U4" s="4"/>
      <c r="V4" s="60" t="s">
        <v>36</v>
      </c>
      <c r="W4" s="61">
        <v>8.2210000000000005E-2</v>
      </c>
    </row>
    <row r="5" spans="1:23" x14ac:dyDescent="0.25">
      <c r="A5" s="7" t="s">
        <v>9</v>
      </c>
      <c r="B5" s="13">
        <v>1992</v>
      </c>
      <c r="C5" s="19">
        <v>0</v>
      </c>
      <c r="D5" s="20">
        <f t="shared" si="0"/>
        <v>0</v>
      </c>
      <c r="E5" s="21">
        <f t="shared" si="1"/>
        <v>1.2755102040816326E-3</v>
      </c>
      <c r="F5" s="19">
        <v>116</v>
      </c>
      <c r="G5" s="20">
        <f t="shared" si="2"/>
        <v>13456</v>
      </c>
      <c r="H5" s="26">
        <f>(F5-$F$201)^2</f>
        <v>429.29302894627267</v>
      </c>
      <c r="I5" s="19">
        <v>7.4530000000000003</v>
      </c>
      <c r="J5" s="20">
        <f t="shared" si="3"/>
        <v>55.547209000000002</v>
      </c>
      <c r="K5" s="26">
        <f t="shared" si="4"/>
        <v>2.4661817992503839E-2</v>
      </c>
      <c r="L5" s="19">
        <v>10</v>
      </c>
      <c r="M5" s="20">
        <f t="shared" si="5"/>
        <v>100</v>
      </c>
      <c r="N5" s="26">
        <f t="shared" si="6"/>
        <v>220.58311640982927</v>
      </c>
      <c r="O5" s="19">
        <v>18</v>
      </c>
      <c r="P5" s="35">
        <f>I5*$W$3+F5*$W$4+C5*$W$5+L5*$W$6+$W$7</f>
        <v>16.283119130999996</v>
      </c>
      <c r="Q5" s="38">
        <f t="shared" si="7"/>
        <v>51.239301332778005</v>
      </c>
      <c r="R5" s="39">
        <f t="shared" si="8"/>
        <v>78.766408385881576</v>
      </c>
      <c r="S5" s="21">
        <f t="shared" si="9"/>
        <v>2.9476799183382094</v>
      </c>
      <c r="T5" s="4">
        <f t="shared" si="10"/>
        <v>1.7168808690000041</v>
      </c>
      <c r="U5" s="4"/>
      <c r="V5" s="58" t="s">
        <v>37</v>
      </c>
      <c r="W5" s="62">
        <v>5.5646509999999996</v>
      </c>
    </row>
    <row r="6" spans="1:23" x14ac:dyDescent="0.25">
      <c r="A6" s="7" t="s">
        <v>10</v>
      </c>
      <c r="B6" s="13">
        <v>1992</v>
      </c>
      <c r="C6" s="19">
        <v>0</v>
      </c>
      <c r="D6" s="20">
        <f t="shared" si="0"/>
        <v>0</v>
      </c>
      <c r="E6" s="21">
        <f t="shared" si="1"/>
        <v>1.2755102040816326E-3</v>
      </c>
      <c r="F6" s="19">
        <v>127</v>
      </c>
      <c r="G6" s="20">
        <f t="shared" si="2"/>
        <v>16129</v>
      </c>
      <c r="H6" s="26">
        <f>(F6-$F$201)^2</f>
        <v>1006.1195595585177</v>
      </c>
      <c r="I6" s="19">
        <v>9.0660000000000007</v>
      </c>
      <c r="J6" s="20">
        <f t="shared" si="3"/>
        <v>82.192356000000018</v>
      </c>
      <c r="K6" s="26">
        <f t="shared" si="4"/>
        <v>2.1198171445231102</v>
      </c>
      <c r="L6" s="19">
        <v>28</v>
      </c>
      <c r="M6" s="20">
        <f t="shared" si="5"/>
        <v>784</v>
      </c>
      <c r="N6" s="26">
        <f t="shared" si="6"/>
        <v>9.9096470220741253</v>
      </c>
      <c r="O6" s="19">
        <v>54</v>
      </c>
      <c r="P6" s="35">
        <f>I6*$W$3+F6*$W$4+C6*$W$5+L6*$W$6+$W$7</f>
        <v>34.112336581999998</v>
      </c>
      <c r="Q6" s="38">
        <f t="shared" si="7"/>
        <v>831.8515462307372</v>
      </c>
      <c r="R6" s="39">
        <f t="shared" si="8"/>
        <v>80.177219785392595</v>
      </c>
      <c r="S6" s="21">
        <f t="shared" si="9"/>
        <v>395.51915622765551</v>
      </c>
      <c r="T6" s="4">
        <f t="shared" si="10"/>
        <v>19.887663418000002</v>
      </c>
      <c r="U6" s="4"/>
      <c r="V6" s="60" t="s">
        <v>38</v>
      </c>
      <c r="W6" s="63">
        <v>0.66657100000000002</v>
      </c>
    </row>
    <row r="7" spans="1:23" ht="15.75" thickBot="1" x14ac:dyDescent="0.3">
      <c r="A7" s="7" t="s">
        <v>11</v>
      </c>
      <c r="B7" s="13">
        <v>1992</v>
      </c>
      <c r="C7" s="19">
        <v>0</v>
      </c>
      <c r="D7" s="20">
        <f t="shared" si="0"/>
        <v>0</v>
      </c>
      <c r="E7" s="21">
        <f t="shared" si="1"/>
        <v>1.2755102040816326E-3</v>
      </c>
      <c r="F7" s="19">
        <v>50</v>
      </c>
      <c r="G7" s="20">
        <f t="shared" si="2"/>
        <v>2500</v>
      </c>
      <c r="H7" s="26">
        <f>(F7-$F$201)^2</f>
        <v>2050.3338452728026</v>
      </c>
      <c r="I7" s="19">
        <v>7.0309999999999997</v>
      </c>
      <c r="J7" s="20">
        <f t="shared" si="3"/>
        <v>49.434960999999994</v>
      </c>
      <c r="K7" s="26">
        <f t="shared" si="4"/>
        <v>0.33528826697209829</v>
      </c>
      <c r="L7" s="19">
        <v>28</v>
      </c>
      <c r="M7" s="20">
        <f t="shared" si="5"/>
        <v>784</v>
      </c>
      <c r="N7" s="26">
        <f t="shared" si="6"/>
        <v>9.9096470220741253</v>
      </c>
      <c r="O7" s="19">
        <v>31</v>
      </c>
      <c r="P7" s="35">
        <f>I7*$W$3+F7*$W$4+C7*$W$5+L7*$W$6+$W$7</f>
        <v>21.566611136999999</v>
      </c>
      <c r="Q7" s="38">
        <f t="shared" si="7"/>
        <v>34.127056434818833</v>
      </c>
      <c r="R7" s="39">
        <f t="shared" si="8"/>
        <v>12.899246690340243</v>
      </c>
      <c r="S7" s="21">
        <f t="shared" si="9"/>
        <v>88.988825440572455</v>
      </c>
      <c r="T7" s="4">
        <f t="shared" si="10"/>
        <v>9.4333888630000011</v>
      </c>
      <c r="U7" s="4"/>
      <c r="V7" s="64" t="s">
        <v>39</v>
      </c>
      <c r="W7" s="65">
        <v>-22.682849999999998</v>
      </c>
    </row>
    <row r="8" spans="1:23" ht="15.75" thickBot="1" x14ac:dyDescent="0.3">
      <c r="A8" s="7" t="s">
        <v>12</v>
      </c>
      <c r="B8" s="13">
        <v>1992</v>
      </c>
      <c r="C8" s="19">
        <v>1</v>
      </c>
      <c r="D8" s="20">
        <f t="shared" si="0"/>
        <v>1</v>
      </c>
      <c r="E8" s="21">
        <f t="shared" si="1"/>
        <v>0.92984693877551028</v>
      </c>
      <c r="F8" s="19">
        <v>125</v>
      </c>
      <c r="G8" s="20">
        <f t="shared" si="2"/>
        <v>15625</v>
      </c>
      <c r="H8" s="26">
        <f>(F8-$F$201)^2</f>
        <v>883.24200853810953</v>
      </c>
      <c r="I8" s="19">
        <v>7.593</v>
      </c>
      <c r="J8" s="20">
        <f t="shared" si="3"/>
        <v>57.653649000000001</v>
      </c>
      <c r="K8" s="26">
        <f t="shared" si="4"/>
        <v>2.903894210746406E-4</v>
      </c>
      <c r="L8" s="19">
        <v>4</v>
      </c>
      <c r="M8" s="20">
        <f t="shared" si="5"/>
        <v>16</v>
      </c>
      <c r="N8" s="26">
        <f t="shared" si="6"/>
        <v>434.80760620574767</v>
      </c>
      <c r="O8" s="19">
        <v>22</v>
      </c>
      <c r="P8" s="35">
        <f>I8*$W$3+F8*$W$4+C8*$W$5+L8*$W$6+$W$7</f>
        <v>19.015839910999997</v>
      </c>
      <c r="Q8" s="38">
        <f t="shared" si="7"/>
        <v>9.9739952103290275</v>
      </c>
      <c r="R8" s="39">
        <f t="shared" si="8"/>
        <v>37.72813618885445</v>
      </c>
      <c r="S8" s="21">
        <f t="shared" si="9"/>
        <v>8.9052114367805064</v>
      </c>
      <c r="T8" s="4">
        <f t="shared" si="10"/>
        <v>2.9841600890000031</v>
      </c>
      <c r="U8" s="4"/>
      <c r="V8" s="3"/>
      <c r="W8" s="3"/>
    </row>
    <row r="9" spans="1:23" x14ac:dyDescent="0.25">
      <c r="A9" s="7" t="s">
        <v>13</v>
      </c>
      <c r="B9" s="13">
        <v>1992</v>
      </c>
      <c r="C9" s="19">
        <v>0</v>
      </c>
      <c r="D9" s="20">
        <f t="shared" si="0"/>
        <v>0</v>
      </c>
      <c r="E9" s="21">
        <f t="shared" si="1"/>
        <v>1.2755102040816326E-3</v>
      </c>
      <c r="F9" s="19">
        <v>6</v>
      </c>
      <c r="G9" s="20">
        <f t="shared" si="2"/>
        <v>36</v>
      </c>
      <c r="H9" s="26">
        <f>(F9-$F$201)^2</f>
        <v>7971.0277228238219</v>
      </c>
      <c r="I9" s="19">
        <v>7.7110000000000003</v>
      </c>
      <c r="J9" s="20">
        <f t="shared" si="3"/>
        <v>59.459521000000002</v>
      </c>
      <c r="K9" s="26">
        <f t="shared" si="4"/>
        <v>1.0192756768012871E-2</v>
      </c>
      <c r="L9" s="19">
        <v>3</v>
      </c>
      <c r="M9" s="20">
        <f t="shared" si="5"/>
        <v>9</v>
      </c>
      <c r="N9" s="26">
        <f t="shared" si="6"/>
        <v>477.51168783840075</v>
      </c>
      <c r="O9" s="19">
        <v>3</v>
      </c>
      <c r="P9" s="35">
        <f>I9*$W$3+F9*$W$4+C9*$W$5+L9*$W$6+$W$7</f>
        <v>3.3620384970000003</v>
      </c>
      <c r="Q9" s="38">
        <f t="shared" si="7"/>
        <v>490.98419929196166</v>
      </c>
      <c r="R9" s="39">
        <f t="shared" si="8"/>
        <v>475.07105491556757</v>
      </c>
      <c r="S9" s="21">
        <f t="shared" si="9"/>
        <v>0.13107187331001927</v>
      </c>
      <c r="T9" s="4">
        <f t="shared" si="10"/>
        <v>-0.36203849700000035</v>
      </c>
      <c r="U9" s="4"/>
      <c r="V9" s="66" t="s">
        <v>45</v>
      </c>
      <c r="W9" s="75">
        <f>R200/Q200</f>
        <v>0.90897800061170586</v>
      </c>
    </row>
    <row r="10" spans="1:23" ht="15.75" thickBot="1" x14ac:dyDescent="0.3">
      <c r="A10" s="7" t="s">
        <v>14</v>
      </c>
      <c r="B10" s="13">
        <v>1992</v>
      </c>
      <c r="C10" s="19">
        <v>0</v>
      </c>
      <c r="D10" s="20">
        <f t="shared" si="0"/>
        <v>0</v>
      </c>
      <c r="E10" s="21">
        <f t="shared" si="1"/>
        <v>1.2755102040816326E-3</v>
      </c>
      <c r="F10" s="19">
        <v>98</v>
      </c>
      <c r="G10" s="20">
        <f t="shared" si="2"/>
        <v>9604</v>
      </c>
      <c r="H10" s="26">
        <f>(F10-$F$201)^2</f>
        <v>7.395069762598955</v>
      </c>
      <c r="I10" s="19">
        <v>7.77</v>
      </c>
      <c r="J10" s="20">
        <f t="shared" si="3"/>
        <v>60.372899999999994</v>
      </c>
      <c r="K10" s="26">
        <f t="shared" si="4"/>
        <v>2.558694044148176E-2</v>
      </c>
      <c r="L10" s="19">
        <v>16</v>
      </c>
      <c r="M10" s="20">
        <f t="shared" si="5"/>
        <v>256</v>
      </c>
      <c r="N10" s="26">
        <f t="shared" si="6"/>
        <v>78.3586266139109</v>
      </c>
      <c r="O10" s="19">
        <v>29</v>
      </c>
      <c r="P10" s="35">
        <f>I10*$W$3+F10*$W$4+C10*$W$5+L10*$W$6+$W$7</f>
        <v>19.770986789999998</v>
      </c>
      <c r="Q10" s="38">
        <f t="shared" si="7"/>
        <v>14.759709496043319</v>
      </c>
      <c r="R10" s="39">
        <f t="shared" si="8"/>
        <v>29.021670376091709</v>
      </c>
      <c r="S10" s="21">
        <f t="shared" si="9"/>
        <v>85.174684830354536</v>
      </c>
      <c r="T10" s="4">
        <f t="shared" si="10"/>
        <v>9.2290132100000015</v>
      </c>
      <c r="U10" s="4"/>
      <c r="V10" s="67"/>
      <c r="W10" s="85">
        <f>1-(S200/Q200)</f>
        <v>0.90898097443765269</v>
      </c>
    </row>
    <row r="11" spans="1:23" ht="15.75" thickBot="1" x14ac:dyDescent="0.3">
      <c r="A11" s="7" t="s">
        <v>15</v>
      </c>
      <c r="B11" s="13">
        <v>1992</v>
      </c>
      <c r="C11" s="19">
        <v>0</v>
      </c>
      <c r="D11" s="20">
        <f t="shared" si="0"/>
        <v>0</v>
      </c>
      <c r="E11" s="21">
        <f t="shared" si="1"/>
        <v>1.2755102040816326E-3</v>
      </c>
      <c r="F11" s="19">
        <v>142</v>
      </c>
      <c r="G11" s="20">
        <f t="shared" si="2"/>
        <v>20164</v>
      </c>
      <c r="H11" s="26">
        <f>(F11-$F$201)^2</f>
        <v>2182.7011922115794</v>
      </c>
      <c r="I11" s="19">
        <v>7.76</v>
      </c>
      <c r="J11" s="20">
        <f t="shared" si="3"/>
        <v>60.217599999999997</v>
      </c>
      <c r="K11" s="26">
        <f t="shared" si="4"/>
        <v>2.2487756768012495E-2</v>
      </c>
      <c r="L11" s="19">
        <v>24</v>
      </c>
      <c r="M11" s="20">
        <f t="shared" si="5"/>
        <v>576</v>
      </c>
      <c r="N11" s="26">
        <f t="shared" si="6"/>
        <v>0.72597355268638353</v>
      </c>
      <c r="O11" s="19">
        <v>20</v>
      </c>
      <c r="P11" s="35">
        <f>I11*$W$3+F11*$W$4+C11*$W$5+L11*$W$6+$W$7</f>
        <v>28.69025152</v>
      </c>
      <c r="Q11" s="38">
        <f t="shared" si="7"/>
        <v>26.606648271553514</v>
      </c>
      <c r="R11" s="39">
        <f t="shared" si="8"/>
        <v>12.475647438946448</v>
      </c>
      <c r="S11" s="21">
        <f t="shared" si="9"/>
        <v>75.520471480862312</v>
      </c>
      <c r="T11" s="4">
        <f t="shared" si="10"/>
        <v>-8.6902515200000003</v>
      </c>
      <c r="U11" s="4"/>
      <c r="V11" s="3"/>
      <c r="W11" s="3"/>
    </row>
    <row r="12" spans="1:23" x14ac:dyDescent="0.25">
      <c r="A12" s="7" t="s">
        <v>16</v>
      </c>
      <c r="B12" s="13">
        <v>1992</v>
      </c>
      <c r="C12" s="19">
        <v>0</v>
      </c>
      <c r="D12" s="20">
        <f t="shared" si="0"/>
        <v>0</v>
      </c>
      <c r="E12" s="21">
        <f t="shared" si="1"/>
        <v>1.2755102040816326E-3</v>
      </c>
      <c r="F12" s="19">
        <v>163</v>
      </c>
      <c r="G12" s="20">
        <f t="shared" si="2"/>
        <v>26569</v>
      </c>
      <c r="H12" s="26">
        <f>(F12-$F$201)^2</f>
        <v>4585.9154779258652</v>
      </c>
      <c r="I12" s="19">
        <v>7.9059999999999997</v>
      </c>
      <c r="J12" s="20">
        <f t="shared" si="3"/>
        <v>62.504835999999997</v>
      </c>
      <c r="K12" s="26" t="s">
        <v>63</v>
      </c>
      <c r="L12" s="19">
        <v>142</v>
      </c>
      <c r="M12" s="20">
        <f t="shared" si="5"/>
        <v>20164</v>
      </c>
      <c r="N12" s="26">
        <f t="shared" si="6"/>
        <v>13723.644340899624</v>
      </c>
      <c r="O12" s="19">
        <v>82</v>
      </c>
      <c r="P12" s="35">
        <f>I12*$W$3+F12*$W$4+C12*$W$5+L12*$W$6+$W$7</f>
        <v>109.51797126199997</v>
      </c>
      <c r="Q12" s="38">
        <f t="shared" si="7"/>
        <v>3230.9944033735942</v>
      </c>
      <c r="R12" s="39">
        <f t="shared" si="8"/>
        <v>7116.577205239053</v>
      </c>
      <c r="S12" s="21">
        <f t="shared" si="9"/>
        <v>757.23874237625648</v>
      </c>
      <c r="T12" s="4">
        <f t="shared" si="10"/>
        <v>-27.517971261999975</v>
      </c>
      <c r="U12" s="4"/>
      <c r="V12" s="66" t="s">
        <v>47</v>
      </c>
      <c r="W12" s="70">
        <f>S200/(196-4-1)</f>
        <v>61.058086547253019</v>
      </c>
    </row>
    <row r="13" spans="1:23" ht="15.75" thickBot="1" x14ac:dyDescent="0.3">
      <c r="A13" s="7" t="s">
        <v>17</v>
      </c>
      <c r="B13" s="13">
        <v>1992</v>
      </c>
      <c r="C13" s="19">
        <v>0</v>
      </c>
      <c r="D13" s="20">
        <f t="shared" si="0"/>
        <v>0</v>
      </c>
      <c r="E13" s="21">
        <f t="shared" si="1"/>
        <v>1.2755102040816326E-3</v>
      </c>
      <c r="F13" s="19">
        <v>14</v>
      </c>
      <c r="G13" s="20">
        <f t="shared" si="2"/>
        <v>196</v>
      </c>
      <c r="H13" s="26">
        <f>(F13-$F$201)^2</f>
        <v>6606.5379269054547</v>
      </c>
      <c r="I13" s="19">
        <v>7.0170000000000003</v>
      </c>
      <c r="J13" s="20">
        <f t="shared" si="3"/>
        <v>49.238289000000002</v>
      </c>
      <c r="K13" s="26">
        <f t="shared" si="4"/>
        <v>0.35169740982924047</v>
      </c>
      <c r="L13" s="19">
        <v>1</v>
      </c>
      <c r="M13" s="20">
        <f t="shared" si="5"/>
        <v>1</v>
      </c>
      <c r="N13" s="26">
        <f t="shared" si="6"/>
        <v>568.91985110370683</v>
      </c>
      <c r="O13" s="19">
        <v>2</v>
      </c>
      <c r="P13" s="35">
        <f>I13*$W$3+F13*$W$4+C13*$W$5+L13*$W$6+$W$7</f>
        <v>0.56687355900000114</v>
      </c>
      <c r="Q13" s="38">
        <f t="shared" si="7"/>
        <v>536.30052582257395</v>
      </c>
      <c r="R13" s="39">
        <f t="shared" si="8"/>
        <v>604.7315294194774</v>
      </c>
      <c r="S13" s="21">
        <f t="shared" si="9"/>
        <v>2.0538513958933233</v>
      </c>
      <c r="T13" s="4">
        <f t="shared" si="10"/>
        <v>1.4331264409999989</v>
      </c>
      <c r="U13" s="4"/>
      <c r="V13" s="67"/>
      <c r="W13" s="71"/>
    </row>
    <row r="14" spans="1:23" ht="15.75" thickBot="1" x14ac:dyDescent="0.3">
      <c r="A14" s="7" t="s">
        <v>18</v>
      </c>
      <c r="B14" s="13">
        <v>1992</v>
      </c>
      <c r="C14" s="19">
        <v>0</v>
      </c>
      <c r="D14" s="20">
        <f t="shared" si="0"/>
        <v>0</v>
      </c>
      <c r="E14" s="21">
        <f t="shared" si="1"/>
        <v>1.2755102040816326E-3</v>
      </c>
      <c r="F14" s="19">
        <v>58</v>
      </c>
      <c r="G14" s="20">
        <f t="shared" si="2"/>
        <v>3364</v>
      </c>
      <c r="H14" s="26">
        <f>(F14-$F$201)^2</f>
        <v>1389.8440493544351</v>
      </c>
      <c r="I14" s="19">
        <v>7.016</v>
      </c>
      <c r="J14" s="20">
        <f t="shared" si="3"/>
        <v>49.224255999999997</v>
      </c>
      <c r="K14" s="26">
        <f t="shared" si="4"/>
        <v>0.35288449146189393</v>
      </c>
      <c r="L14" s="19">
        <v>23</v>
      </c>
      <c r="M14" s="20">
        <f t="shared" si="5"/>
        <v>529</v>
      </c>
      <c r="N14" s="26">
        <f t="shared" si="6"/>
        <v>3.4300551853394481</v>
      </c>
      <c r="O14" s="19">
        <v>30</v>
      </c>
      <c r="P14" s="35">
        <f>I14*$W$3+F14*$W$4+C14*$W$5+L14*$W$6+$W$7</f>
        <v>18.845621232000003</v>
      </c>
      <c r="Q14" s="38">
        <f t="shared" si="7"/>
        <v>23.443382965431073</v>
      </c>
      <c r="R14" s="39">
        <f t="shared" si="8"/>
        <v>39.848186922256552</v>
      </c>
      <c r="S14" s="21">
        <f t="shared" si="9"/>
        <v>124.42016570000914</v>
      </c>
      <c r="T14" s="4">
        <f t="shared" si="10"/>
        <v>11.154378767999997</v>
      </c>
      <c r="U14" s="4"/>
      <c r="V14" s="69"/>
      <c r="W14" s="5"/>
    </row>
    <row r="15" spans="1:23" x14ac:dyDescent="0.25">
      <c r="A15" s="7" t="s">
        <v>19</v>
      </c>
      <c r="B15" s="13">
        <v>1992</v>
      </c>
      <c r="C15" s="19">
        <v>0</v>
      </c>
      <c r="D15" s="20">
        <f t="shared" si="0"/>
        <v>0</v>
      </c>
      <c r="E15" s="21">
        <f t="shared" si="1"/>
        <v>1.2755102040816326E-3</v>
      </c>
      <c r="F15" s="19">
        <v>0</v>
      </c>
      <c r="G15" s="20">
        <f t="shared" si="2"/>
        <v>0</v>
      </c>
      <c r="H15" s="26">
        <f>(F15-$F$201)^2</f>
        <v>9078.3950697625969</v>
      </c>
      <c r="I15" s="19">
        <v>7.7690000000000001</v>
      </c>
      <c r="J15" s="20">
        <f t="shared" si="3"/>
        <v>60.357361000000004</v>
      </c>
      <c r="K15" s="26">
        <f t="shared" si="4"/>
        <v>2.5268022074135001E-2</v>
      </c>
      <c r="L15" s="19">
        <v>1</v>
      </c>
      <c r="M15" s="20">
        <f t="shared" si="5"/>
        <v>1</v>
      </c>
      <c r="N15" s="26">
        <f t="shared" si="6"/>
        <v>568.91985110370683</v>
      </c>
      <c r="O15" s="19">
        <v>3</v>
      </c>
      <c r="P15" s="35">
        <f>I15*$W$3+F15*$W$4+C15*$W$5+L15*$W$6+$W$7</f>
        <v>1.7127874630000015</v>
      </c>
      <c r="Q15" s="38">
        <f t="shared" si="7"/>
        <v>490.98419929196166</v>
      </c>
      <c r="R15" s="39">
        <f t="shared" si="8"/>
        <v>549.68564651136137</v>
      </c>
      <c r="S15" s="21">
        <f t="shared" si="9"/>
        <v>1.6569161154099725</v>
      </c>
      <c r="T15" s="4">
        <f t="shared" si="10"/>
        <v>1.2872125369999985</v>
      </c>
      <c r="U15" s="4"/>
      <c r="V15" s="56" t="s">
        <v>48</v>
      </c>
      <c r="W15" s="83">
        <f>$W$12/K200</f>
        <v>0.94599906245050414</v>
      </c>
    </row>
    <row r="16" spans="1:23" x14ac:dyDescent="0.25">
      <c r="A16" s="7" t="s">
        <v>20</v>
      </c>
      <c r="B16" s="13">
        <v>1992</v>
      </c>
      <c r="C16" s="19">
        <v>0</v>
      </c>
      <c r="D16" s="20">
        <f t="shared" si="0"/>
        <v>0</v>
      </c>
      <c r="E16" s="21">
        <f t="shared" si="1"/>
        <v>1.2755102040816326E-3</v>
      </c>
      <c r="F16" s="19">
        <v>76</v>
      </c>
      <c r="G16" s="20">
        <f t="shared" si="2"/>
        <v>5776</v>
      </c>
      <c r="H16" s="26">
        <f>(F16-$F$201)^2</f>
        <v>371.74200853810885</v>
      </c>
      <c r="I16" s="19">
        <v>7.7539999999999996</v>
      </c>
      <c r="J16" s="20">
        <f t="shared" si="3"/>
        <v>60.124515999999993</v>
      </c>
      <c r="K16" s="26">
        <f t="shared" si="4"/>
        <v>2.0724246563930831E-2</v>
      </c>
      <c r="L16" s="19">
        <v>14</v>
      </c>
      <c r="M16" s="20">
        <f t="shared" si="5"/>
        <v>196</v>
      </c>
      <c r="N16" s="26">
        <f t="shared" si="6"/>
        <v>117.76678987921703</v>
      </c>
      <c r="O16" s="19">
        <v>19</v>
      </c>
      <c r="P16" s="35">
        <f>I16*$W$3+F16*$W$4+C16*$W$5+L16*$W$6+$W$7</f>
        <v>16.580355558000004</v>
      </c>
      <c r="Q16" s="38">
        <f t="shared" si="7"/>
        <v>37.922974802165761</v>
      </c>
      <c r="R16" s="39">
        <f t="shared" si="8"/>
        <v>73.578785063520229</v>
      </c>
      <c r="S16" s="21">
        <f t="shared" si="9"/>
        <v>5.8546792257014699</v>
      </c>
      <c r="T16" s="4">
        <f t="shared" si="10"/>
        <v>2.4196444419999956</v>
      </c>
      <c r="U16" s="4"/>
      <c r="V16" s="72" t="s">
        <v>49</v>
      </c>
      <c r="W16" s="86">
        <f>$W$12/H200</f>
        <v>5.8233551614108648E-5</v>
      </c>
    </row>
    <row r="17" spans="1:23" x14ac:dyDescent="0.25">
      <c r="A17" s="7" t="s">
        <v>21</v>
      </c>
      <c r="B17" s="13">
        <v>1992</v>
      </c>
      <c r="C17" s="19">
        <v>0</v>
      </c>
      <c r="D17" s="20">
        <f t="shared" si="0"/>
        <v>0</v>
      </c>
      <c r="E17" s="21">
        <f t="shared" si="1"/>
        <v>1.2755102040816326E-3</v>
      </c>
      <c r="F17" s="19">
        <v>14</v>
      </c>
      <c r="G17" s="20">
        <f t="shared" si="2"/>
        <v>196</v>
      </c>
      <c r="H17" s="26">
        <f>(F17-$F$201)^2</f>
        <v>6606.5379269054547</v>
      </c>
      <c r="I17" s="19">
        <v>6.391</v>
      </c>
      <c r="J17" s="20">
        <f t="shared" si="3"/>
        <v>40.844881000000001</v>
      </c>
      <c r="K17" s="26">
        <f t="shared" si="4"/>
        <v>1.4860605118700603</v>
      </c>
      <c r="L17" s="19">
        <v>2</v>
      </c>
      <c r="M17" s="20">
        <f t="shared" si="5"/>
        <v>4</v>
      </c>
      <c r="N17" s="26">
        <f t="shared" si="6"/>
        <v>522.21576947105382</v>
      </c>
      <c r="O17" s="19">
        <v>4</v>
      </c>
      <c r="P17" s="35">
        <f>I17*$W$3+F17*$W$4+C17*$W$5+L17*$W$6+$W$7</f>
        <v>-0.67856414300000267</v>
      </c>
      <c r="Q17" s="38">
        <f t="shared" si="7"/>
        <v>447.66787276134943</v>
      </c>
      <c r="R17" s="39">
        <f t="shared" si="8"/>
        <v>667.53648317111697</v>
      </c>
      <c r="S17" s="21">
        <f t="shared" si="9"/>
        <v>21.888962440165351</v>
      </c>
      <c r="T17" s="4">
        <f t="shared" si="10"/>
        <v>4.6785641430000027</v>
      </c>
      <c r="U17" s="4"/>
      <c r="V17" s="72" t="s">
        <v>50</v>
      </c>
      <c r="W17" s="62">
        <f>$W$12/E200</f>
        <v>9.0456424514449072</v>
      </c>
    </row>
    <row r="18" spans="1:23" ht="15.75" thickBot="1" x14ac:dyDescent="0.3">
      <c r="A18" s="7" t="s">
        <v>22</v>
      </c>
      <c r="B18" s="13">
        <v>1992</v>
      </c>
      <c r="C18" s="19">
        <v>0</v>
      </c>
      <c r="D18" s="20">
        <f t="shared" si="0"/>
        <v>0</v>
      </c>
      <c r="E18" s="21">
        <f t="shared" si="1"/>
        <v>1.2755102040816326E-3</v>
      </c>
      <c r="F18" s="19">
        <v>81</v>
      </c>
      <c r="G18" s="20">
        <f t="shared" si="2"/>
        <v>6561</v>
      </c>
      <c r="H18" s="26">
        <f>(F18-$F$201)^2</f>
        <v>203.93588608912933</v>
      </c>
      <c r="I18" s="19">
        <v>8.0939999999999994</v>
      </c>
      <c r="J18" s="20">
        <f t="shared" si="3"/>
        <v>65.512835999999993</v>
      </c>
      <c r="K18" s="26">
        <f t="shared" si="4"/>
        <v>0.23421649146188783</v>
      </c>
      <c r="L18" s="19">
        <v>14</v>
      </c>
      <c r="M18" s="20">
        <f t="shared" si="5"/>
        <v>196</v>
      </c>
      <c r="N18" s="26">
        <f t="shared" si="6"/>
        <v>117.76678987921703</v>
      </c>
      <c r="O18" s="19">
        <v>22</v>
      </c>
      <c r="P18" s="35">
        <f>I18*$W$3+F18*$W$4+C18*$W$5+L18*$W$6+$W$7</f>
        <v>18.029876738000002</v>
      </c>
      <c r="Q18" s="38">
        <f t="shared" si="7"/>
        <v>9.9739952103290275</v>
      </c>
      <c r="R18" s="39">
        <f t="shared" si="8"/>
        <v>50.81246881537394</v>
      </c>
      <c r="S18" s="21">
        <f t="shared" si="9"/>
        <v>15.761878715473502</v>
      </c>
      <c r="T18" s="4">
        <f t="shared" si="10"/>
        <v>3.9701232619999978</v>
      </c>
      <c r="U18" s="4"/>
      <c r="V18" s="73" t="s">
        <v>51</v>
      </c>
      <c r="W18" s="84">
        <f>$W$12/N200</f>
        <v>4.1815821551250304E-4</v>
      </c>
    </row>
    <row r="19" spans="1:23" ht="15.75" thickBot="1" x14ac:dyDescent="0.3">
      <c r="A19" s="7" t="s">
        <v>23</v>
      </c>
      <c r="B19" s="13">
        <v>1992</v>
      </c>
      <c r="C19" s="19">
        <v>0</v>
      </c>
      <c r="D19" s="20">
        <f t="shared" si="0"/>
        <v>0</v>
      </c>
      <c r="E19" s="21">
        <f t="shared" si="1"/>
        <v>1.2755102040816326E-3</v>
      </c>
      <c r="F19" s="19">
        <v>9</v>
      </c>
      <c r="G19" s="20">
        <f t="shared" si="2"/>
        <v>81</v>
      </c>
      <c r="H19" s="26">
        <f>(F19-$F$201)^2</f>
        <v>7444.3440493544349</v>
      </c>
      <c r="I19" s="19">
        <v>7.4039999999999999</v>
      </c>
      <c r="J19" s="20">
        <f t="shared" si="3"/>
        <v>54.819215999999997</v>
      </c>
      <c r="K19" s="26">
        <f t="shared" si="4"/>
        <v>4.2452817992504215E-2</v>
      </c>
      <c r="L19" s="19">
        <v>9</v>
      </c>
      <c r="M19" s="20">
        <f t="shared" si="5"/>
        <v>81</v>
      </c>
      <c r="N19" s="26">
        <f t="shared" si="6"/>
        <v>251.28719804248234</v>
      </c>
      <c r="O19" s="19">
        <v>8</v>
      </c>
      <c r="P19" s="35">
        <f>I19*$W$3+F19*$W$4+C19*$W$5+L19*$W$6+$W$7</f>
        <v>6.6704161079999977</v>
      </c>
      <c r="Q19" s="38">
        <f t="shared" si="7"/>
        <v>294.40256663890045</v>
      </c>
      <c r="R19" s="39">
        <f t="shared" si="8"/>
        <v>341.7967949524807</v>
      </c>
      <c r="S19" s="21">
        <f t="shared" si="9"/>
        <v>1.7677933258658738</v>
      </c>
      <c r="T19" s="4">
        <f t="shared" si="10"/>
        <v>1.3295838920000023</v>
      </c>
      <c r="U19" s="4"/>
      <c r="V19" s="3"/>
      <c r="W19" s="3"/>
    </row>
    <row r="20" spans="1:23" ht="15.75" thickBot="1" x14ac:dyDescent="0.3">
      <c r="A20" s="7" t="s">
        <v>24</v>
      </c>
      <c r="B20" s="13">
        <v>1992</v>
      </c>
      <c r="C20" s="19">
        <v>0</v>
      </c>
      <c r="D20" s="20">
        <f t="shared" si="0"/>
        <v>0</v>
      </c>
      <c r="E20" s="21">
        <f t="shared" si="1"/>
        <v>1.2755102040816326E-3</v>
      </c>
      <c r="F20" s="19">
        <v>72</v>
      </c>
      <c r="G20" s="20">
        <f t="shared" si="2"/>
        <v>5184</v>
      </c>
      <c r="H20" s="26">
        <f>(F20-$F$201)^2</f>
        <v>541.98690649729247</v>
      </c>
      <c r="I20" s="19">
        <v>7.641</v>
      </c>
      <c r="J20" s="20">
        <f t="shared" si="3"/>
        <v>58.384881</v>
      </c>
      <c r="K20" s="26">
        <f t="shared" si="4"/>
        <v>9.5847105372745566E-4</v>
      </c>
      <c r="L20" s="19">
        <v>33</v>
      </c>
      <c r="M20" s="20">
        <f t="shared" si="5"/>
        <v>1089</v>
      </c>
      <c r="N20" s="26">
        <f t="shared" si="6"/>
        <v>66.389238858808795</v>
      </c>
      <c r="O20" s="19">
        <v>29</v>
      </c>
      <c r="P20" s="35">
        <f>I20*$W$3+F20*$W$4+C20*$W$5+L20*$W$6+$W$7</f>
        <v>28.571225607000006</v>
      </c>
      <c r="Q20" s="38">
        <f t="shared" si="7"/>
        <v>14.759709496043319</v>
      </c>
      <c r="R20" s="39">
        <f t="shared" si="8"/>
        <v>11.648994548288938</v>
      </c>
      <c r="S20" s="21">
        <f t="shared" si="9"/>
        <v>0.18384748009251339</v>
      </c>
      <c r="T20" s="4">
        <f t="shared" si="10"/>
        <v>0.42877439299999409</v>
      </c>
      <c r="U20" s="4"/>
      <c r="V20" s="68" t="s">
        <v>52</v>
      </c>
      <c r="W20" s="74">
        <f>SQRT(W12)</f>
        <v>7.8139674012151481</v>
      </c>
    </row>
    <row r="21" spans="1:23" ht="15.75" thickBot="1" x14ac:dyDescent="0.3">
      <c r="A21" s="7" t="s">
        <v>25</v>
      </c>
      <c r="B21" s="13">
        <v>1992</v>
      </c>
      <c r="C21" s="19">
        <v>0</v>
      </c>
      <c r="D21" s="20">
        <f t="shared" si="0"/>
        <v>0</v>
      </c>
      <c r="E21" s="21">
        <f t="shared" si="1"/>
        <v>1.2755102040816326E-3</v>
      </c>
      <c r="F21" s="19">
        <v>26</v>
      </c>
      <c r="G21" s="20">
        <f t="shared" si="2"/>
        <v>676</v>
      </c>
      <c r="H21" s="26">
        <f>(F21-$F$201)^2</f>
        <v>4799.8032330279038</v>
      </c>
      <c r="I21" s="19">
        <v>7.94</v>
      </c>
      <c r="J21" s="20">
        <f t="shared" si="3"/>
        <v>63.043600000000005</v>
      </c>
      <c r="K21" s="26">
        <f t="shared" si="4"/>
        <v>0.10887306289046088</v>
      </c>
      <c r="L21" s="19">
        <v>2</v>
      </c>
      <c r="M21" s="20">
        <f t="shared" si="5"/>
        <v>4</v>
      </c>
      <c r="N21" s="26">
        <f t="shared" si="6"/>
        <v>522.21576947105382</v>
      </c>
      <c r="O21" s="19">
        <v>1</v>
      </c>
      <c r="P21" s="35">
        <f>I21*$W$3+F21*$W$4+C21*$W$5+L21*$W$6+$W$7</f>
        <v>5.0391083800000018</v>
      </c>
      <c r="Q21" s="38">
        <f t="shared" si="7"/>
        <v>583.61685235318612</v>
      </c>
      <c r="R21" s="39">
        <f t="shared" si="8"/>
        <v>404.77636947796009</v>
      </c>
      <c r="S21" s="21">
        <f t="shared" si="9"/>
        <v>16.314396505386238</v>
      </c>
      <c r="T21" s="4">
        <f t="shared" si="10"/>
        <v>-4.0391083800000018</v>
      </c>
      <c r="U21" s="4"/>
      <c r="V21" s="3"/>
      <c r="W21" s="3">
        <f>1/196</f>
        <v>5.1020408163265302E-3</v>
      </c>
    </row>
    <row r="22" spans="1:23" x14ac:dyDescent="0.25">
      <c r="A22" s="7" t="s">
        <v>26</v>
      </c>
      <c r="B22" s="13">
        <v>1992</v>
      </c>
      <c r="C22" s="19">
        <v>0</v>
      </c>
      <c r="D22" s="20">
        <f t="shared" si="0"/>
        <v>0</v>
      </c>
      <c r="E22" s="21">
        <f t="shared" si="1"/>
        <v>1.2755102040816326E-3</v>
      </c>
      <c r="F22" s="19">
        <v>84</v>
      </c>
      <c r="G22" s="20">
        <f t="shared" si="2"/>
        <v>7056</v>
      </c>
      <c r="H22" s="26">
        <f>(F22-$F$201)^2</f>
        <v>127.25221261974161</v>
      </c>
      <c r="I22" s="19">
        <v>7.181</v>
      </c>
      <c r="J22" s="20">
        <f t="shared" si="3"/>
        <v>51.566761</v>
      </c>
      <c r="K22" s="26">
        <f t="shared" si="4"/>
        <v>0.18407602207413792</v>
      </c>
      <c r="L22" s="19">
        <v>9</v>
      </c>
      <c r="M22" s="20">
        <f t="shared" si="5"/>
        <v>81</v>
      </c>
      <c r="N22" s="26">
        <f t="shared" si="6"/>
        <v>251.28719804248234</v>
      </c>
      <c r="O22" s="19">
        <v>15</v>
      </c>
      <c r="P22" s="35">
        <f>I22*$W$3+F22*$W$4+C22*$W$5+L22*$W$6+$W$7</f>
        <v>12.155051187000002</v>
      </c>
      <c r="Q22" s="38">
        <f t="shared" si="7"/>
        <v>103.18828092461473</v>
      </c>
      <c r="R22" s="39">
        <f t="shared" si="8"/>
        <v>169.08092372099051</v>
      </c>
      <c r="S22" s="21">
        <f t="shared" si="9"/>
        <v>8.0937337485901004</v>
      </c>
      <c r="T22" s="4">
        <f t="shared" si="10"/>
        <v>2.8449488129999985</v>
      </c>
      <c r="U22" s="4"/>
      <c r="V22" s="56" t="s">
        <v>57</v>
      </c>
      <c r="W22" s="83">
        <f>($W$20*SQRT($W$21)*J200)/SQRT(K200)</f>
        <v>793.07303859809679</v>
      </c>
    </row>
    <row r="23" spans="1:23" x14ac:dyDescent="0.25">
      <c r="A23" s="7" t="s">
        <v>27</v>
      </c>
      <c r="B23" s="13">
        <v>1992</v>
      </c>
      <c r="C23" s="19">
        <v>0</v>
      </c>
      <c r="D23" s="20">
        <f t="shared" si="0"/>
        <v>0</v>
      </c>
      <c r="E23" s="21">
        <f t="shared" si="1"/>
        <v>1.2755102040816326E-3</v>
      </c>
      <c r="F23" s="19">
        <v>32</v>
      </c>
      <c r="G23" s="20">
        <f t="shared" si="2"/>
        <v>1024</v>
      </c>
      <c r="H23" s="26">
        <f>(F23-$F$201)^2</f>
        <v>4004.4358860891289</v>
      </c>
      <c r="I23" s="19">
        <v>6.6319999999999997</v>
      </c>
      <c r="J23" s="20">
        <f t="shared" si="3"/>
        <v>43.983423999999992</v>
      </c>
      <c r="K23" s="26">
        <f t="shared" si="4"/>
        <v>0.95656383840067205</v>
      </c>
      <c r="L23" s="19">
        <v>5</v>
      </c>
      <c r="M23" s="20">
        <f t="shared" si="5"/>
        <v>25</v>
      </c>
      <c r="N23" s="26">
        <f t="shared" si="6"/>
        <v>394.1035245730946</v>
      </c>
      <c r="O23" s="19">
        <v>7</v>
      </c>
      <c r="P23" s="35">
        <f>I23*$W$3+F23*$W$4+C23*$W$5+L23*$W$6+$W$7</f>
        <v>3.5370216639999974</v>
      </c>
      <c r="Q23" s="38">
        <f t="shared" si="7"/>
        <v>329.71889316951268</v>
      </c>
      <c r="R23" s="39">
        <f t="shared" si="8"/>
        <v>467.47376414373036</v>
      </c>
      <c r="S23" s="21">
        <f t="shared" si="9"/>
        <v>11.992218955605347</v>
      </c>
      <c r="T23" s="4">
        <f t="shared" si="10"/>
        <v>3.4629783360000026</v>
      </c>
      <c r="U23" s="4"/>
      <c r="V23" s="72" t="s">
        <v>58</v>
      </c>
      <c r="W23" s="61">
        <f>($W$20*SQRT($W$21)*G200)/SQRT(H200)</f>
        <v>1541.4090001351144</v>
      </c>
    </row>
    <row r="24" spans="1:23" x14ac:dyDescent="0.25">
      <c r="A24" s="7" t="s">
        <v>28</v>
      </c>
      <c r="B24" s="13">
        <v>1992</v>
      </c>
      <c r="C24" s="19">
        <v>0</v>
      </c>
      <c r="D24" s="20">
        <f t="shared" si="0"/>
        <v>0</v>
      </c>
      <c r="E24" s="21">
        <f t="shared" si="1"/>
        <v>1.2755102040816326E-3</v>
      </c>
      <c r="F24" s="19">
        <v>42</v>
      </c>
      <c r="G24" s="20">
        <f t="shared" si="2"/>
        <v>1764</v>
      </c>
      <c r="H24" s="26">
        <f>(F24-$F$201)^2</f>
        <v>2838.8236411911698</v>
      </c>
      <c r="I24" s="19">
        <v>6.548</v>
      </c>
      <c r="J24" s="20">
        <f t="shared" si="3"/>
        <v>42.876303999999998</v>
      </c>
      <c r="K24" s="26">
        <f t="shared" si="4"/>
        <v>1.1279306955435289</v>
      </c>
      <c r="L24" s="19">
        <v>13</v>
      </c>
      <c r="M24" s="20">
        <f t="shared" si="5"/>
        <v>169</v>
      </c>
      <c r="N24" s="26">
        <f t="shared" si="6"/>
        <v>140.47087151187009</v>
      </c>
      <c r="O24" s="19">
        <v>10</v>
      </c>
      <c r="P24" s="35">
        <f>I24*$W$3+F24*$W$4+C24*$W$5+L24*$W$6+$W$7</f>
        <v>9.4351261960000024</v>
      </c>
      <c r="Q24" s="38">
        <f t="shared" si="7"/>
        <v>229.76991357767596</v>
      </c>
      <c r="R24" s="39">
        <f t="shared" si="8"/>
        <v>247.21389468277437</v>
      </c>
      <c r="S24" s="21">
        <f t="shared" si="9"/>
        <v>0.31908241444542773</v>
      </c>
      <c r="T24" s="4">
        <f t="shared" si="10"/>
        <v>0.56487380399999765</v>
      </c>
      <c r="U24" s="4"/>
      <c r="V24" s="72" t="s">
        <v>59</v>
      </c>
      <c r="W24" s="62">
        <f>($W$20*SQRT($W$21)*D200)/SQRT(E200)</f>
        <v>1.5037987275101767</v>
      </c>
    </row>
    <row r="25" spans="1:23" ht="15.75" thickBot="1" x14ac:dyDescent="0.3">
      <c r="A25" s="7" t="s">
        <v>29</v>
      </c>
      <c r="B25" s="13">
        <v>1992</v>
      </c>
      <c r="C25" s="19">
        <v>0</v>
      </c>
      <c r="D25" s="20">
        <f t="shared" si="0"/>
        <v>0</v>
      </c>
      <c r="E25" s="21">
        <f t="shared" si="1"/>
        <v>1.2755102040816326E-3</v>
      </c>
      <c r="F25" s="19">
        <v>28</v>
      </c>
      <c r="G25" s="20">
        <f t="shared" si="2"/>
        <v>784</v>
      </c>
      <c r="H25" s="26">
        <f>(F25-$F$201)^2</f>
        <v>4526.6807840483125</v>
      </c>
      <c r="I25" s="19">
        <v>7.3209999999999997</v>
      </c>
      <c r="J25" s="20">
        <f t="shared" si="3"/>
        <v>53.597040999999997</v>
      </c>
      <c r="K25" s="26">
        <f t="shared" si="4"/>
        <v>8.3544593502708847E-2</v>
      </c>
      <c r="L25" s="19">
        <v>4</v>
      </c>
      <c r="M25" s="20">
        <f t="shared" si="5"/>
        <v>16</v>
      </c>
      <c r="N25" s="26">
        <f t="shared" si="6"/>
        <v>434.80760620574767</v>
      </c>
      <c r="O25" s="19">
        <v>9</v>
      </c>
      <c r="P25" s="35">
        <f>I25*$W$3+F25*$W$4+C25*$W$5+L25*$W$6+$W$7</f>
        <v>4.6460419670000022</v>
      </c>
      <c r="Q25" s="38">
        <f t="shared" si="7"/>
        <v>261.08624010828822</v>
      </c>
      <c r="R25" s="39">
        <f t="shared" si="8"/>
        <v>420.74712015642353</v>
      </c>
      <c r="S25" s="21">
        <f t="shared" si="9"/>
        <v>18.95695055312521</v>
      </c>
      <c r="T25" s="4">
        <f t="shared" si="10"/>
        <v>4.3539580329999978</v>
      </c>
      <c r="U25" s="4"/>
      <c r="V25" s="73" t="s">
        <v>60</v>
      </c>
      <c r="W25" s="84">
        <f>($W$20*SQRT($W$21)*M200)/SQRT(N200)</f>
        <v>390.09376936696276</v>
      </c>
    </row>
    <row r="26" spans="1:23" x14ac:dyDescent="0.25">
      <c r="A26" s="7" t="s">
        <v>30</v>
      </c>
      <c r="B26" s="13">
        <v>1992</v>
      </c>
      <c r="C26" s="19">
        <v>0</v>
      </c>
      <c r="D26" s="20">
        <f t="shared" si="0"/>
        <v>0</v>
      </c>
      <c r="E26" s="21">
        <f t="shared" si="1"/>
        <v>1.2755102040816326E-3</v>
      </c>
      <c r="F26" s="19">
        <v>68</v>
      </c>
      <c r="G26" s="20">
        <f t="shared" si="2"/>
        <v>4624</v>
      </c>
      <c r="H26" s="26">
        <f>(F26-$F$201)^2</f>
        <v>744.23180445647608</v>
      </c>
      <c r="I26" s="19">
        <v>7.3579999999999997</v>
      </c>
      <c r="J26" s="20">
        <f t="shared" si="3"/>
        <v>54.140163999999992</v>
      </c>
      <c r="K26" s="26">
        <f t="shared" si="4"/>
        <v>6.3524573094545414E-2</v>
      </c>
      <c r="L26" s="19">
        <v>24</v>
      </c>
      <c r="M26" s="20">
        <f t="shared" si="5"/>
        <v>576</v>
      </c>
      <c r="N26" s="26">
        <f t="shared" si="6"/>
        <v>0.72597355268638353</v>
      </c>
      <c r="O26" s="19">
        <v>18</v>
      </c>
      <c r="P26" s="35">
        <f>I26*$W$3+F26*$W$4+C26*$W$5+L26*$W$6+$W$7</f>
        <v>21.378872065999996</v>
      </c>
      <c r="Q26" s="38">
        <f t="shared" si="7"/>
        <v>51.239301332778005</v>
      </c>
      <c r="R26" s="39">
        <f t="shared" si="8"/>
        <v>14.283041969152736</v>
      </c>
      <c r="S26" s="21">
        <f t="shared" si="9"/>
        <v>11.416776438395081</v>
      </c>
      <c r="T26" s="4">
        <f t="shared" si="10"/>
        <v>-3.378872065999996</v>
      </c>
      <c r="U26" s="4"/>
      <c r="V26" s="3"/>
      <c r="W26" s="3"/>
    </row>
    <row r="27" spans="1:23" x14ac:dyDescent="0.25">
      <c r="A27" s="7" t="s">
        <v>31</v>
      </c>
      <c r="B27" s="13">
        <v>1992</v>
      </c>
      <c r="C27" s="19">
        <v>0</v>
      </c>
      <c r="D27" s="20">
        <f t="shared" si="0"/>
        <v>0</v>
      </c>
      <c r="E27" s="21">
        <f t="shared" si="1"/>
        <v>1.2755102040816326E-3</v>
      </c>
      <c r="F27" s="19">
        <v>208</v>
      </c>
      <c r="G27" s="20">
        <f t="shared" si="2"/>
        <v>43264</v>
      </c>
      <c r="H27" s="26">
        <f>(F27-$F$201)^2</f>
        <v>12705.660375885049</v>
      </c>
      <c r="I27" s="19">
        <v>8.1720000000000006</v>
      </c>
      <c r="J27" s="20">
        <f t="shared" si="3"/>
        <v>66.781584000000009</v>
      </c>
      <c r="K27" s="26">
        <f t="shared" si="4"/>
        <v>0.3157981241149499</v>
      </c>
      <c r="L27" s="19">
        <v>132</v>
      </c>
      <c r="M27" s="20">
        <f t="shared" si="5"/>
        <v>17424</v>
      </c>
      <c r="N27" s="26">
        <f t="shared" si="6"/>
        <v>11480.685157226155</v>
      </c>
      <c r="O27" s="19">
        <v>112</v>
      </c>
      <c r="P27" s="35">
        <f>I27*$W$3+F27*$W$4+C27*$W$5+L27*$W$6+$W$7</f>
        <v>107.364162244</v>
      </c>
      <c r="Q27" s="38">
        <f t="shared" si="7"/>
        <v>7541.5046074552283</v>
      </c>
      <c r="R27" s="39">
        <f t="shared" si="8"/>
        <v>6757.8262680850203</v>
      </c>
      <c r="S27" s="21">
        <f t="shared" si="9"/>
        <v>21.490991699955124</v>
      </c>
      <c r="T27" s="4">
        <f t="shared" si="10"/>
        <v>4.6358377560000008</v>
      </c>
      <c r="U27" s="4"/>
      <c r="V27" s="3"/>
      <c r="W27" s="3"/>
    </row>
    <row r="28" spans="1:23" x14ac:dyDescent="0.25">
      <c r="A28" s="7" t="s">
        <v>32</v>
      </c>
      <c r="B28" s="13">
        <v>1992</v>
      </c>
      <c r="C28" s="19">
        <v>0</v>
      </c>
      <c r="D28" s="20">
        <f t="shared" si="0"/>
        <v>0</v>
      </c>
      <c r="E28" s="21">
        <f t="shared" si="1"/>
        <v>1.2755102040816326E-3</v>
      </c>
      <c r="F28" s="19">
        <v>23</v>
      </c>
      <c r="G28" s="20">
        <f t="shared" si="2"/>
        <v>529</v>
      </c>
      <c r="H28" s="26">
        <f>(F28-$F$201)^2</f>
        <v>5224.4869064972918</v>
      </c>
      <c r="I28" s="19">
        <v>7.7460000000000004</v>
      </c>
      <c r="J28" s="20">
        <f t="shared" si="3"/>
        <v>60.000516000000005</v>
      </c>
      <c r="K28" s="26">
        <f t="shared" si="4"/>
        <v>1.8484899625155607E-2</v>
      </c>
      <c r="L28" s="19">
        <v>1</v>
      </c>
      <c r="M28" s="20">
        <f t="shared" si="5"/>
        <v>1</v>
      </c>
      <c r="N28" s="26">
        <f t="shared" si="6"/>
        <v>568.91985110370683</v>
      </c>
      <c r="O28" s="19">
        <v>1</v>
      </c>
      <c r="P28" s="35">
        <f>I28*$W$3+F28*$W$4+C28*$W$5+L28*$W$6+$W$7</f>
        <v>3.5333679420000053</v>
      </c>
      <c r="Q28" s="38">
        <f t="shared" si="7"/>
        <v>583.61685235318612</v>
      </c>
      <c r="R28" s="39">
        <f t="shared" si="8"/>
        <v>467.63177277488211</v>
      </c>
      <c r="S28" s="21">
        <f t="shared" si="9"/>
        <v>6.4179531295533421</v>
      </c>
      <c r="T28" s="4">
        <f t="shared" si="10"/>
        <v>-2.5333679420000053</v>
      </c>
      <c r="U28" s="4"/>
      <c r="V28" s="3"/>
      <c r="W28" s="3"/>
    </row>
    <row r="29" spans="1:23" x14ac:dyDescent="0.25">
      <c r="A29" s="7" t="s">
        <v>33</v>
      </c>
      <c r="B29" s="13">
        <v>1992</v>
      </c>
      <c r="C29" s="19">
        <v>0</v>
      </c>
      <c r="D29" s="20">
        <f t="shared" si="0"/>
        <v>0</v>
      </c>
      <c r="E29" s="21">
        <f t="shared" si="1"/>
        <v>1.2755102040816326E-3</v>
      </c>
      <c r="F29" s="19">
        <v>5</v>
      </c>
      <c r="G29" s="20">
        <f t="shared" si="2"/>
        <v>25</v>
      </c>
      <c r="H29" s="26">
        <f>(F29-$F$201)^2</f>
        <v>8150.5889473136185</v>
      </c>
      <c r="I29" s="19">
        <v>7.7460000000000004</v>
      </c>
      <c r="J29" s="20">
        <f t="shared" si="3"/>
        <v>60.000516000000005</v>
      </c>
      <c r="K29" s="26">
        <f t="shared" si="4"/>
        <v>1.8484899625155607E-2</v>
      </c>
      <c r="L29" s="19">
        <v>2</v>
      </c>
      <c r="M29" s="20">
        <f t="shared" si="5"/>
        <v>4</v>
      </c>
      <c r="N29" s="26">
        <f t="shared" si="6"/>
        <v>522.21576947105382</v>
      </c>
      <c r="O29" s="19">
        <v>6</v>
      </c>
      <c r="P29" s="35">
        <f>I29*$W$3+F29*$W$4+C29*$W$5+L29*$W$6+$W$7</f>
        <v>2.7201589420000012</v>
      </c>
      <c r="Q29" s="38">
        <f t="shared" si="7"/>
        <v>367.03521970012491</v>
      </c>
      <c r="R29" s="39">
        <f t="shared" si="8"/>
        <v>503.46403801270418</v>
      </c>
      <c r="S29" s="21">
        <f t="shared" si="9"/>
        <v>10.757357365742552</v>
      </c>
      <c r="T29" s="4">
        <f t="shared" si="10"/>
        <v>3.2798410579999988</v>
      </c>
      <c r="U29" s="4"/>
      <c r="V29" s="3"/>
      <c r="W29" s="3"/>
    </row>
    <row r="30" spans="1:23" x14ac:dyDescent="0.25">
      <c r="A30" s="7" t="s">
        <v>34</v>
      </c>
      <c r="B30" s="13">
        <v>1992</v>
      </c>
      <c r="C30" s="19">
        <v>0</v>
      </c>
      <c r="D30" s="20">
        <f t="shared" si="0"/>
        <v>0</v>
      </c>
      <c r="E30" s="21">
        <f t="shared" si="1"/>
        <v>1.2755102040816326E-3</v>
      </c>
      <c r="F30" s="19">
        <v>190</v>
      </c>
      <c r="G30" s="20">
        <f t="shared" si="2"/>
        <v>36100</v>
      </c>
      <c r="H30" s="26">
        <f>(F30-$F$201)^2</f>
        <v>8971.7624167013764</v>
      </c>
      <c r="I30" s="19">
        <v>8.4090000000000007</v>
      </c>
      <c r="J30" s="20">
        <f t="shared" si="3"/>
        <v>70.711281000000014</v>
      </c>
      <c r="K30" s="26">
        <f t="shared" si="4"/>
        <v>0.63833577717617362</v>
      </c>
      <c r="L30" s="19">
        <v>94</v>
      </c>
      <c r="M30" s="20">
        <f t="shared" si="5"/>
        <v>8836</v>
      </c>
      <c r="N30" s="26">
        <f t="shared" si="6"/>
        <v>4781.4402592669712</v>
      </c>
      <c r="O30" s="19">
        <v>108</v>
      </c>
      <c r="P30" s="35">
        <f>I30*$W$3+F30*$W$4+C30*$W$5+L30*$W$6+$W$7</f>
        <v>81.278559743000002</v>
      </c>
      <c r="Q30" s="38">
        <f t="shared" si="7"/>
        <v>6862.7699135776775</v>
      </c>
      <c r="R30" s="39">
        <f t="shared" si="8"/>
        <v>3149.4989008135558</v>
      </c>
      <c r="S30" s="21">
        <f t="shared" si="9"/>
        <v>714.03536940842014</v>
      </c>
      <c r="T30" s="4">
        <f t="shared" si="10"/>
        <v>26.721440256999998</v>
      </c>
      <c r="U30" s="4"/>
      <c r="V30" s="3"/>
      <c r="W30" s="3"/>
    </row>
    <row r="31" spans="1:23" x14ac:dyDescent="0.25">
      <c r="A31" s="7" t="s">
        <v>7</v>
      </c>
      <c r="B31" s="10">
        <v>1996</v>
      </c>
      <c r="C31" s="19">
        <v>0</v>
      </c>
      <c r="D31" s="20">
        <f t="shared" si="0"/>
        <v>0</v>
      </c>
      <c r="E31" s="21">
        <f t="shared" si="1"/>
        <v>1.2755102040816326E-3</v>
      </c>
      <c r="F31" s="19">
        <v>167</v>
      </c>
      <c r="G31" s="20">
        <f t="shared" si="2"/>
        <v>27889</v>
      </c>
      <c r="H31" s="26">
        <f>(F31-$F$201)^2</f>
        <v>5143.6705799666815</v>
      </c>
      <c r="I31" s="19">
        <v>7.2629999999999999</v>
      </c>
      <c r="J31" s="20">
        <f t="shared" si="3"/>
        <v>52.751168999999997</v>
      </c>
      <c r="K31" s="26">
        <f t="shared" si="4"/>
        <v>0.1204373281965866</v>
      </c>
      <c r="L31" s="19">
        <v>27</v>
      </c>
      <c r="M31" s="20">
        <f t="shared" si="5"/>
        <v>729</v>
      </c>
      <c r="N31" s="26">
        <f t="shared" si="6"/>
        <v>4.6137286547271898</v>
      </c>
      <c r="O31" s="19">
        <v>41</v>
      </c>
      <c r="P31" s="35">
        <f>I31*$W$3+F31*$W$4+C31*$W$5+L31*$W$6+$W$7</f>
        <v>31.227214000999997</v>
      </c>
      <c r="Q31" s="38">
        <f t="shared" si="7"/>
        <v>250.96379112869639</v>
      </c>
      <c r="R31" s="39">
        <f t="shared" si="8"/>
        <v>36.83337683242636</v>
      </c>
      <c r="S31" s="21">
        <f t="shared" si="9"/>
        <v>95.507346182250501</v>
      </c>
      <c r="T31" s="4">
        <f t="shared" si="10"/>
        <v>9.7727859990000034</v>
      </c>
      <c r="U31" s="4"/>
      <c r="V31" s="3"/>
      <c r="W31" s="3"/>
    </row>
    <row r="32" spans="1:23" x14ac:dyDescent="0.25">
      <c r="A32" s="7" t="s">
        <v>8</v>
      </c>
      <c r="B32" s="10">
        <v>1996</v>
      </c>
      <c r="C32" s="19">
        <v>0</v>
      </c>
      <c r="D32" s="20">
        <f t="shared" si="0"/>
        <v>0</v>
      </c>
      <c r="E32" s="21">
        <f t="shared" si="1"/>
        <v>1.2755102040816326E-3</v>
      </c>
      <c r="F32" s="19">
        <v>65</v>
      </c>
      <c r="G32" s="20">
        <f t="shared" si="2"/>
        <v>4225</v>
      </c>
      <c r="H32" s="26">
        <f>(F32-$F$201)^2</f>
        <v>916.9154779258638</v>
      </c>
      <c r="I32" s="19">
        <v>8.2159999999999993</v>
      </c>
      <c r="J32" s="20">
        <f t="shared" si="3"/>
        <v>67.502655999999988</v>
      </c>
      <c r="K32" s="26">
        <f t="shared" si="4"/>
        <v>0.36718653227821346</v>
      </c>
      <c r="L32" s="19">
        <v>3</v>
      </c>
      <c r="M32" s="20">
        <f t="shared" si="5"/>
        <v>9</v>
      </c>
      <c r="N32" s="26">
        <f t="shared" si="6"/>
        <v>477.51168783840075</v>
      </c>
      <c r="O32" s="19">
        <v>15</v>
      </c>
      <c r="P32" s="35">
        <f>I32*$W$3+F32*$W$4+C32*$W$5+L32*$W$6+$W$7</f>
        <v>9.7548636319999993</v>
      </c>
      <c r="Q32" s="38">
        <f t="shared" si="7"/>
        <v>103.18828092461473</v>
      </c>
      <c r="R32" s="39">
        <f t="shared" si="8"/>
        <v>237.26163959340855</v>
      </c>
      <c r="S32" s="21">
        <f t="shared" si="9"/>
        <v>27.51145551891624</v>
      </c>
      <c r="T32" s="4">
        <f t="shared" si="10"/>
        <v>5.2451363680000007</v>
      </c>
      <c r="U32" s="4"/>
      <c r="V32" s="3"/>
      <c r="W32" s="3"/>
    </row>
    <row r="33" spans="1:23" x14ac:dyDescent="0.25">
      <c r="A33" s="7" t="s">
        <v>9</v>
      </c>
      <c r="B33" s="10">
        <v>1996</v>
      </c>
      <c r="C33" s="19">
        <v>0</v>
      </c>
      <c r="D33" s="20">
        <f t="shared" si="0"/>
        <v>0</v>
      </c>
      <c r="E33" s="21">
        <f t="shared" si="1"/>
        <v>1.2755102040816326E-3</v>
      </c>
      <c r="F33" s="19">
        <v>151</v>
      </c>
      <c r="G33" s="20">
        <f t="shared" si="2"/>
        <v>22801</v>
      </c>
      <c r="H33" s="26">
        <f>(F33-$F$201)^2</f>
        <v>3104.650171803416</v>
      </c>
      <c r="I33" s="19">
        <v>7.4710000000000001</v>
      </c>
      <c r="J33" s="20">
        <f t="shared" si="3"/>
        <v>55.815840999999999</v>
      </c>
      <c r="K33" s="26">
        <f t="shared" si="4"/>
        <v>1.9332348604748712E-2</v>
      </c>
      <c r="L33" s="19">
        <v>18</v>
      </c>
      <c r="M33" s="20">
        <f t="shared" si="5"/>
        <v>324</v>
      </c>
      <c r="N33" s="26">
        <f t="shared" si="6"/>
        <v>46.950463348604771</v>
      </c>
      <c r="O33" s="19">
        <v>22</v>
      </c>
      <c r="P33" s="35">
        <f>I33*$W$3+F33*$W$4+C33*$W$5+L33*$W$6+$W$7</f>
        <v>24.548015017000001</v>
      </c>
      <c r="Q33" s="38">
        <f t="shared" si="7"/>
        <v>9.9739952103290275</v>
      </c>
      <c r="R33" s="39">
        <f t="shared" si="8"/>
        <v>0.37228088491102806</v>
      </c>
      <c r="S33" s="21">
        <f t="shared" si="9"/>
        <v>6.4923805268575148</v>
      </c>
      <c r="T33" s="4">
        <f t="shared" si="10"/>
        <v>-2.5480150170000009</v>
      </c>
      <c r="U33" s="4"/>
      <c r="V33" s="3"/>
      <c r="W33" s="3"/>
    </row>
    <row r="34" spans="1:23" x14ac:dyDescent="0.25">
      <c r="A34" s="7" t="s">
        <v>10</v>
      </c>
      <c r="B34" s="10">
        <v>1996</v>
      </c>
      <c r="C34" s="19">
        <v>0</v>
      </c>
      <c r="D34" s="20">
        <f t="shared" si="0"/>
        <v>0</v>
      </c>
      <c r="E34" s="21">
        <f t="shared" si="1"/>
        <v>1.2755102040816326E-3</v>
      </c>
      <c r="F34" s="19">
        <v>183</v>
      </c>
      <c r="G34" s="20">
        <f t="shared" si="2"/>
        <v>33489</v>
      </c>
      <c r="H34" s="26">
        <f>(F34-$F$201)^2</f>
        <v>7694.6909881299471</v>
      </c>
      <c r="I34" s="19">
        <v>9.0850000000000009</v>
      </c>
      <c r="J34" s="20">
        <f t="shared" si="3"/>
        <v>82.537225000000021</v>
      </c>
      <c r="K34" s="26">
        <f t="shared" si="4"/>
        <v>2.1755045935027022</v>
      </c>
      <c r="L34" s="19">
        <v>54</v>
      </c>
      <c r="M34" s="20">
        <f t="shared" si="5"/>
        <v>2916</v>
      </c>
      <c r="N34" s="26">
        <f t="shared" si="6"/>
        <v>849.60352457309443</v>
      </c>
      <c r="O34" s="19">
        <v>50</v>
      </c>
      <c r="P34" s="35">
        <f>I34*$W$3+F34*$W$4+C34*$W$5+L34*$W$6+$W$7</f>
        <v>56.104974795000004</v>
      </c>
      <c r="Q34" s="38">
        <f t="shared" si="7"/>
        <v>617.11685235318623</v>
      </c>
      <c r="R34" s="39">
        <f t="shared" si="8"/>
        <v>957.70514385439424</v>
      </c>
      <c r="S34" s="21">
        <f t="shared" si="9"/>
        <v>37.270717247585338</v>
      </c>
      <c r="T34" s="4">
        <f t="shared" si="10"/>
        <v>-6.104974795000004</v>
      </c>
      <c r="U34" s="4"/>
      <c r="V34" s="3"/>
      <c r="W34" s="3"/>
    </row>
    <row r="35" spans="1:23" x14ac:dyDescent="0.25">
      <c r="A35" s="7" t="s">
        <v>11</v>
      </c>
      <c r="B35" s="10">
        <v>1996</v>
      </c>
      <c r="C35" s="19">
        <v>0</v>
      </c>
      <c r="D35" s="20">
        <f t="shared" si="0"/>
        <v>0</v>
      </c>
      <c r="E35" s="21">
        <f t="shared" si="1"/>
        <v>1.2755102040816326E-3</v>
      </c>
      <c r="F35" s="19">
        <v>53</v>
      </c>
      <c r="G35" s="20">
        <f t="shared" si="2"/>
        <v>2809</v>
      </c>
      <c r="H35" s="26">
        <f>(F35-$F$201)^2</f>
        <v>1787.6501718034147</v>
      </c>
      <c r="I35" s="19">
        <v>7.0389999999999997</v>
      </c>
      <c r="J35" s="20">
        <f t="shared" si="3"/>
        <v>49.547520999999996</v>
      </c>
      <c r="K35" s="26">
        <f t="shared" si="4"/>
        <v>0.32608761391087376</v>
      </c>
      <c r="L35" s="19">
        <v>31</v>
      </c>
      <c r="M35" s="20">
        <f t="shared" si="5"/>
        <v>961</v>
      </c>
      <c r="N35" s="26">
        <f t="shared" si="6"/>
        <v>37.797402124114932</v>
      </c>
      <c r="O35" s="19">
        <v>25</v>
      </c>
      <c r="P35" s="35">
        <f>I35*$W$3+F35*$W$4+C35*$W$5+L35*$W$6+$W$7</f>
        <v>23.837388753000003</v>
      </c>
      <c r="Q35" s="38">
        <f t="shared" si="7"/>
        <v>2.501561849229474E-2</v>
      </c>
      <c r="R35" s="39">
        <f t="shared" si="8"/>
        <v>1.7444453123574677</v>
      </c>
      <c r="S35" s="21">
        <f t="shared" si="9"/>
        <v>1.351664911650889</v>
      </c>
      <c r="T35" s="4">
        <f t="shared" si="10"/>
        <v>1.1626112469999974</v>
      </c>
      <c r="U35" s="4"/>
      <c r="V35" s="3"/>
      <c r="W35" s="3"/>
    </row>
    <row r="36" spans="1:23" x14ac:dyDescent="0.25">
      <c r="A36" s="7" t="s">
        <v>12</v>
      </c>
      <c r="B36" s="10">
        <v>1996</v>
      </c>
      <c r="C36" s="19">
        <v>0</v>
      </c>
      <c r="D36" s="20">
        <f t="shared" si="0"/>
        <v>0</v>
      </c>
      <c r="E36" s="21">
        <f t="shared" si="1"/>
        <v>1.2755102040816326E-3</v>
      </c>
      <c r="F36" s="19">
        <v>95</v>
      </c>
      <c r="G36" s="20">
        <f t="shared" si="2"/>
        <v>9025</v>
      </c>
      <c r="H36" s="26">
        <f>(F36-$F$201)^2</f>
        <v>7.8743231986668313E-2</v>
      </c>
      <c r="I36" s="19">
        <v>7.601</v>
      </c>
      <c r="J36" s="20">
        <f t="shared" si="3"/>
        <v>57.775201000000003</v>
      </c>
      <c r="K36" s="26">
        <f t="shared" si="4"/>
        <v>8.1736359850109202E-5</v>
      </c>
      <c r="L36" s="19">
        <v>22</v>
      </c>
      <c r="M36" s="20">
        <f t="shared" si="5"/>
        <v>484</v>
      </c>
      <c r="N36" s="26">
        <f t="shared" si="6"/>
        <v>8.1341368179925126</v>
      </c>
      <c r="O36" s="19">
        <v>17</v>
      </c>
      <c r="P36" s="35">
        <f>I36*$W$3+F36*$W$4+C36*$W$5+L36*$W$6+$W$7</f>
        <v>23.007601527000002</v>
      </c>
      <c r="Q36" s="38">
        <f t="shared" si="7"/>
        <v>66.555627863390242</v>
      </c>
      <c r="R36" s="39">
        <f t="shared" si="8"/>
        <v>4.6249157902662406</v>
      </c>
      <c r="S36" s="21">
        <f t="shared" si="9"/>
        <v>36.091276107212757</v>
      </c>
      <c r="T36" s="4">
        <f t="shared" si="10"/>
        <v>-6.0076015270000021</v>
      </c>
      <c r="U36" s="4"/>
      <c r="V36" s="3"/>
      <c r="W36" s="3"/>
    </row>
    <row r="37" spans="1:23" x14ac:dyDescent="0.25">
      <c r="A37" s="7" t="s">
        <v>13</v>
      </c>
      <c r="B37" s="10">
        <v>1996</v>
      </c>
      <c r="C37" s="19">
        <v>0</v>
      </c>
      <c r="D37" s="20">
        <f t="shared" si="0"/>
        <v>0</v>
      </c>
      <c r="E37" s="21">
        <f t="shared" si="1"/>
        <v>1.2755102040816326E-3</v>
      </c>
      <c r="F37" s="19">
        <v>8</v>
      </c>
      <c r="G37" s="20">
        <f t="shared" si="2"/>
        <v>64</v>
      </c>
      <c r="H37" s="26">
        <f>(F37-$F$201)^2</f>
        <v>7617.9052738442306</v>
      </c>
      <c r="I37" s="19">
        <v>7.77</v>
      </c>
      <c r="J37" s="20">
        <f t="shared" si="3"/>
        <v>60.372899999999994</v>
      </c>
      <c r="K37" s="26">
        <f t="shared" si="4"/>
        <v>2.558694044148176E-2</v>
      </c>
      <c r="L37" s="19">
        <v>3</v>
      </c>
      <c r="M37" s="20">
        <f t="shared" si="5"/>
        <v>9</v>
      </c>
      <c r="N37" s="26">
        <f t="shared" si="6"/>
        <v>477.51168783840075</v>
      </c>
      <c r="O37" s="19">
        <v>3</v>
      </c>
      <c r="P37" s="35">
        <f>I37*$W$3+F37*$W$4+C37*$W$5+L37*$W$6+$W$7</f>
        <v>3.7066637899999968</v>
      </c>
      <c r="Q37" s="38">
        <f t="shared" si="7"/>
        <v>490.98419929196166</v>
      </c>
      <c r="R37" s="39">
        <f t="shared" si="8"/>
        <v>460.16682973905898</v>
      </c>
      <c r="S37" s="21">
        <f t="shared" si="9"/>
        <v>0.49937371209715958</v>
      </c>
      <c r="T37" s="4">
        <f t="shared" si="10"/>
        <v>-0.70666378999999679</v>
      </c>
      <c r="U37" s="4"/>
      <c r="V37" s="3"/>
      <c r="W37" s="3"/>
    </row>
    <row r="38" spans="1:23" x14ac:dyDescent="0.25">
      <c r="A38" s="7" t="s">
        <v>14</v>
      </c>
      <c r="B38" s="10">
        <v>1996</v>
      </c>
      <c r="C38" s="19">
        <v>0</v>
      </c>
      <c r="D38" s="20">
        <f t="shared" si="0"/>
        <v>0</v>
      </c>
      <c r="E38" s="21">
        <f t="shared" si="1"/>
        <v>1.2755102040816326E-3</v>
      </c>
      <c r="F38" s="19">
        <v>102</v>
      </c>
      <c r="G38" s="20">
        <f t="shared" si="2"/>
        <v>10404</v>
      </c>
      <c r="H38" s="26">
        <f>(F38-$F$201)^2</f>
        <v>45.15017180341534</v>
      </c>
      <c r="I38" s="19">
        <v>7.7759999999999998</v>
      </c>
      <c r="J38" s="20">
        <f t="shared" si="3"/>
        <v>60.466175999999997</v>
      </c>
      <c r="K38" s="26">
        <f t="shared" si="4"/>
        <v>2.7542450645563432E-2</v>
      </c>
      <c r="L38" s="19">
        <v>29</v>
      </c>
      <c r="M38" s="20">
        <f t="shared" si="5"/>
        <v>841</v>
      </c>
      <c r="N38" s="26">
        <f t="shared" si="6"/>
        <v>17.205565389421061</v>
      </c>
      <c r="O38" s="19">
        <v>37</v>
      </c>
      <c r="P38" s="35">
        <f>I38*$W$3+F38*$W$4+C38*$W$5+L38*$W$6+$W$7</f>
        <v>28.783575752000001</v>
      </c>
      <c r="Q38" s="38">
        <f t="shared" si="7"/>
        <v>140.22909725114536</v>
      </c>
      <c r="R38" s="39">
        <f t="shared" si="8"/>
        <v>13.143615698675895</v>
      </c>
      <c r="S38" s="21">
        <f t="shared" si="9"/>
        <v>67.509627423122353</v>
      </c>
      <c r="T38" s="4">
        <f t="shared" si="10"/>
        <v>8.2164242479999992</v>
      </c>
      <c r="U38" s="4"/>
      <c r="V38" s="3"/>
      <c r="W38" s="3"/>
    </row>
    <row r="39" spans="1:23" x14ac:dyDescent="0.25">
      <c r="A39" s="7" t="s">
        <v>15</v>
      </c>
      <c r="B39" s="10">
        <v>1996</v>
      </c>
      <c r="C39" s="19">
        <v>0</v>
      </c>
      <c r="D39" s="20">
        <f t="shared" si="0"/>
        <v>0</v>
      </c>
      <c r="E39" s="21">
        <f t="shared" si="1"/>
        <v>1.2755102040816326E-3</v>
      </c>
      <c r="F39" s="19">
        <v>116</v>
      </c>
      <c r="G39" s="20">
        <f t="shared" si="2"/>
        <v>13456</v>
      </c>
      <c r="H39" s="26">
        <f>(F39-$F$201)^2</f>
        <v>429.29302894627267</v>
      </c>
      <c r="I39" s="19">
        <v>7.7649999999999997</v>
      </c>
      <c r="J39" s="20">
        <f t="shared" si="3"/>
        <v>60.295224999999995</v>
      </c>
      <c r="K39" s="26">
        <f t="shared" si="4"/>
        <v>2.4012348604747127E-2</v>
      </c>
      <c r="L39" s="19">
        <v>20</v>
      </c>
      <c r="M39" s="20">
        <f t="shared" si="5"/>
        <v>400</v>
      </c>
      <c r="N39" s="26">
        <f t="shared" si="6"/>
        <v>23.542300083298642</v>
      </c>
      <c r="O39" s="19">
        <v>15</v>
      </c>
      <c r="P39" s="35">
        <f>I39*$W$3+F39*$W$4+C39*$W$5+L39*$W$6+$W$7</f>
        <v>23.901779155000003</v>
      </c>
      <c r="Q39" s="38">
        <f t="shared" si="7"/>
        <v>103.18828092461473</v>
      </c>
      <c r="R39" s="39">
        <f t="shared" si="8"/>
        <v>1.5785010326296973</v>
      </c>
      <c r="S39" s="21">
        <f t="shared" si="9"/>
        <v>79.241672124392579</v>
      </c>
      <c r="T39" s="4">
        <f t="shared" si="10"/>
        <v>-8.9017791550000034</v>
      </c>
      <c r="U39" s="4"/>
      <c r="V39" s="3"/>
      <c r="W39" s="3"/>
    </row>
    <row r="40" spans="1:23" x14ac:dyDescent="0.25">
      <c r="A40" s="7" t="s">
        <v>16</v>
      </c>
      <c r="B40" s="10">
        <v>1996</v>
      </c>
      <c r="C40" s="19">
        <v>0</v>
      </c>
      <c r="D40" s="20">
        <f t="shared" si="0"/>
        <v>0</v>
      </c>
      <c r="E40" s="21">
        <f t="shared" si="1"/>
        <v>1.2755102040816326E-3</v>
      </c>
      <c r="F40" s="19">
        <v>187</v>
      </c>
      <c r="G40" s="20">
        <f t="shared" si="2"/>
        <v>34969</v>
      </c>
      <c r="H40" s="26">
        <f>(F40-$F$201)^2</f>
        <v>8412.4460901707644</v>
      </c>
      <c r="I40" s="19">
        <v>7.9130000000000003</v>
      </c>
      <c r="J40" s="20">
        <f t="shared" si="3"/>
        <v>62.615569000000001</v>
      </c>
      <c r="K40" s="26">
        <f t="shared" si="4"/>
        <v>9.1784266972093562E-2</v>
      </c>
      <c r="L40" s="19">
        <v>82</v>
      </c>
      <c r="M40" s="20">
        <f t="shared" si="5"/>
        <v>6724</v>
      </c>
      <c r="N40" s="26">
        <f t="shared" si="6"/>
        <v>3265.8892388588083</v>
      </c>
      <c r="O40" s="19">
        <v>65</v>
      </c>
      <c r="P40" s="35">
        <f>I40*$W$3+F40*$W$4+C40*$W$5+L40*$W$6+$W$7</f>
        <v>71.518131550999996</v>
      </c>
      <c r="Q40" s="38">
        <f t="shared" si="7"/>
        <v>1587.3719543940026</v>
      </c>
      <c r="R40" s="39">
        <f t="shared" si="8"/>
        <v>2149.2466594505418</v>
      </c>
      <c r="S40" s="21">
        <f t="shared" si="9"/>
        <v>42.486038916141617</v>
      </c>
      <c r="T40" s="4">
        <f t="shared" si="10"/>
        <v>-6.5181315509999962</v>
      </c>
      <c r="U40" s="4"/>
      <c r="V40" s="3"/>
      <c r="W40" s="3"/>
    </row>
    <row r="41" spans="1:23" x14ac:dyDescent="0.25">
      <c r="A41" s="7" t="s">
        <v>17</v>
      </c>
      <c r="B41" s="10">
        <v>1996</v>
      </c>
      <c r="C41" s="19">
        <v>0</v>
      </c>
      <c r="D41" s="20">
        <f t="shared" si="0"/>
        <v>0</v>
      </c>
      <c r="E41" s="21">
        <f t="shared" si="1"/>
        <v>1.2755102040816326E-3</v>
      </c>
      <c r="F41" s="19">
        <v>34</v>
      </c>
      <c r="G41" s="20">
        <f t="shared" si="2"/>
        <v>1156</v>
      </c>
      <c r="H41" s="26">
        <f>(F41-$F$201)^2</f>
        <v>3755.3134371095371</v>
      </c>
      <c r="I41" s="19">
        <v>7.0259999999999998</v>
      </c>
      <c r="J41" s="20">
        <f t="shared" si="3"/>
        <v>49.364675999999996</v>
      </c>
      <c r="K41" s="26">
        <f t="shared" si="4"/>
        <v>0.34110367513536349</v>
      </c>
      <c r="L41" s="19">
        <v>2</v>
      </c>
      <c r="M41" s="20">
        <f t="shared" si="5"/>
        <v>4</v>
      </c>
      <c r="N41" s="26">
        <f t="shared" si="6"/>
        <v>522.21576947105382</v>
      </c>
      <c r="O41" s="19">
        <v>8</v>
      </c>
      <c r="P41" s="35">
        <f>I41*$W$3+F41*$W$4+C41*$W$5+L41*$W$6+$W$7</f>
        <v>2.9051335019999982</v>
      </c>
      <c r="Q41" s="38">
        <f t="shared" si="7"/>
        <v>294.40256663890045</v>
      </c>
      <c r="R41" s="39">
        <f t="shared" si="8"/>
        <v>495.19733364658822</v>
      </c>
      <c r="S41" s="21">
        <f t="shared" si="9"/>
        <v>25.957664632442803</v>
      </c>
      <c r="T41" s="4">
        <f t="shared" si="10"/>
        <v>5.0948664980000018</v>
      </c>
      <c r="U41" s="4"/>
      <c r="V41" s="3"/>
      <c r="W41" s="3"/>
    </row>
    <row r="42" spans="1:23" x14ac:dyDescent="0.25">
      <c r="A42" s="7" t="s">
        <v>18</v>
      </c>
      <c r="B42" s="10">
        <v>1996</v>
      </c>
      <c r="C42" s="19">
        <v>0</v>
      </c>
      <c r="D42" s="20">
        <f t="shared" si="0"/>
        <v>0</v>
      </c>
      <c r="E42" s="21">
        <f t="shared" si="1"/>
        <v>1.2755102040816326E-3</v>
      </c>
      <c r="F42" s="19">
        <v>77</v>
      </c>
      <c r="G42" s="20">
        <f t="shared" si="2"/>
        <v>5929</v>
      </c>
      <c r="H42" s="26">
        <f>(F42-$F$201)^2</f>
        <v>334.18078404831294</v>
      </c>
      <c r="I42" s="19">
        <v>7.0129999999999999</v>
      </c>
      <c r="J42" s="20">
        <f t="shared" si="3"/>
        <v>49.182169000000002</v>
      </c>
      <c r="K42" s="26">
        <f t="shared" si="4"/>
        <v>0.35645773635985323</v>
      </c>
      <c r="L42" s="19">
        <v>30</v>
      </c>
      <c r="M42" s="20">
        <f t="shared" si="5"/>
        <v>900</v>
      </c>
      <c r="N42" s="26">
        <f t="shared" si="6"/>
        <v>26.501483756767996</v>
      </c>
      <c r="O42" s="19">
        <v>21</v>
      </c>
      <c r="P42" s="35">
        <f>I42*$W$3+F42*$W$4+C42*$W$5+L42*$W$6+$W$7</f>
        <v>25.064445250999999</v>
      </c>
      <c r="Q42" s="38">
        <f t="shared" si="7"/>
        <v>17.29032174094127</v>
      </c>
      <c r="R42" s="39">
        <f t="shared" si="8"/>
        <v>8.7830662054827445E-3</v>
      </c>
      <c r="S42" s="21">
        <f t="shared" si="9"/>
        <v>16.519715198376442</v>
      </c>
      <c r="T42" s="4">
        <f t="shared" si="10"/>
        <v>-4.0644452509999986</v>
      </c>
      <c r="U42" s="4"/>
      <c r="V42" s="3"/>
      <c r="W42" s="3"/>
    </row>
    <row r="43" spans="1:23" x14ac:dyDescent="0.25">
      <c r="A43" s="7" t="s">
        <v>19</v>
      </c>
      <c r="B43" s="10">
        <v>1996</v>
      </c>
      <c r="C43" s="19">
        <v>0</v>
      </c>
      <c r="D43" s="20">
        <f t="shared" si="0"/>
        <v>0</v>
      </c>
      <c r="E43" s="21">
        <f t="shared" si="1"/>
        <v>1.2755102040816326E-3</v>
      </c>
      <c r="F43" s="19">
        <v>1</v>
      </c>
      <c r="G43" s="20">
        <f t="shared" si="2"/>
        <v>1</v>
      </c>
      <c r="H43" s="26">
        <f>(F43-$F$201)^2</f>
        <v>8888.8338452728021</v>
      </c>
      <c r="I43" s="19">
        <v>7.7939999999999996</v>
      </c>
      <c r="J43" s="20">
        <f t="shared" si="3"/>
        <v>60.746435999999996</v>
      </c>
      <c r="K43" s="26">
        <f t="shared" si="4"/>
        <v>3.3840981257808156E-2</v>
      </c>
      <c r="L43" s="19">
        <v>3</v>
      </c>
      <c r="M43" s="20">
        <f t="shared" si="5"/>
        <v>9</v>
      </c>
      <c r="N43" s="26">
        <f t="shared" si="6"/>
        <v>477.51168783840075</v>
      </c>
      <c r="O43" s="19">
        <v>3</v>
      </c>
      <c r="P43" s="35">
        <f>I43*$W$3+F43*$W$4+C43*$W$5+L43*$W$6+$W$7</f>
        <v>3.2044976379999994</v>
      </c>
      <c r="Q43" s="38">
        <f t="shared" si="7"/>
        <v>490.98419929196166</v>
      </c>
      <c r="R43" s="39">
        <f t="shared" si="8"/>
        <v>481.96343447556234</v>
      </c>
      <c r="S43" s="21">
        <f t="shared" si="9"/>
        <v>4.1819283947578813E-2</v>
      </c>
      <c r="T43" s="4">
        <f t="shared" si="10"/>
        <v>-0.20449763799999943</v>
      </c>
      <c r="U43" s="4"/>
      <c r="V43" s="3"/>
      <c r="W43" s="3"/>
    </row>
    <row r="44" spans="1:23" x14ac:dyDescent="0.25">
      <c r="A44" s="7" t="s">
        <v>20</v>
      </c>
      <c r="B44" s="10">
        <v>1996</v>
      </c>
      <c r="C44" s="19">
        <v>0</v>
      </c>
      <c r="D44" s="20">
        <f t="shared" si="0"/>
        <v>0</v>
      </c>
      <c r="E44" s="21">
        <f t="shared" si="1"/>
        <v>1.2755102040816326E-3</v>
      </c>
      <c r="F44" s="19">
        <v>104</v>
      </c>
      <c r="G44" s="20">
        <f t="shared" si="2"/>
        <v>10816</v>
      </c>
      <c r="H44" s="26">
        <f>(F44-$F$201)^2</f>
        <v>76.027722823823524</v>
      </c>
      <c r="I44" s="19">
        <v>7.7549999999999999</v>
      </c>
      <c r="J44" s="20">
        <f t="shared" si="3"/>
        <v>60.140025000000001</v>
      </c>
      <c r="K44" s="26">
        <f t="shared" si="4"/>
        <v>2.1013164931277861E-2</v>
      </c>
      <c r="L44" s="19">
        <v>19</v>
      </c>
      <c r="M44" s="20">
        <f t="shared" si="5"/>
        <v>361</v>
      </c>
      <c r="N44" s="26">
        <f t="shared" si="6"/>
        <v>34.246381715951706</v>
      </c>
      <c r="O44" s="19">
        <v>35</v>
      </c>
      <c r="P44" s="35">
        <f>I44*$W$3+F44*$W$4+C44*$W$5+L44*$W$6+$W$7</f>
        <v>22.218144885000005</v>
      </c>
      <c r="Q44" s="38">
        <f t="shared" si="7"/>
        <v>96.86175031236985</v>
      </c>
      <c r="R44" s="39">
        <f t="shared" si="8"/>
        <v>8.6437080765378074</v>
      </c>
      <c r="S44" s="21">
        <f t="shared" si="9"/>
        <v>163.37582018085155</v>
      </c>
      <c r="T44" s="4">
        <f t="shared" si="10"/>
        <v>12.781855114999995</v>
      </c>
      <c r="U44" s="4"/>
      <c r="V44" s="3"/>
      <c r="W44" s="3"/>
    </row>
    <row r="45" spans="1:23" x14ac:dyDescent="0.25">
      <c r="A45" s="7" t="s">
        <v>21</v>
      </c>
      <c r="B45" s="10">
        <v>1996</v>
      </c>
      <c r="C45" s="19">
        <v>0</v>
      </c>
      <c r="D45" s="20">
        <f t="shared" si="0"/>
        <v>0</v>
      </c>
      <c r="E45" s="21">
        <f t="shared" si="1"/>
        <v>1.2755102040816326E-3</v>
      </c>
      <c r="F45" s="19">
        <v>19</v>
      </c>
      <c r="G45" s="20">
        <f t="shared" si="2"/>
        <v>361</v>
      </c>
      <c r="H45" s="26">
        <f>(F45-$F$201)^2</f>
        <v>5818.7318044564754</v>
      </c>
      <c r="I45" s="19">
        <v>6.4080000000000004</v>
      </c>
      <c r="J45" s="20">
        <f t="shared" si="3"/>
        <v>41.062464000000006</v>
      </c>
      <c r="K45" s="26">
        <f t="shared" si="4"/>
        <v>1.4449021241149573</v>
      </c>
      <c r="L45" s="19">
        <v>4</v>
      </c>
      <c r="M45" s="20">
        <f t="shared" si="5"/>
        <v>16</v>
      </c>
      <c r="N45" s="26">
        <f t="shared" si="6"/>
        <v>434.80760620574767</v>
      </c>
      <c r="O45" s="19">
        <v>6</v>
      </c>
      <c r="P45" s="35">
        <f>I45*$W$3+F45*$W$4+C45*$W$5+L45*$W$6+$W$7</f>
        <v>1.1175514160000048</v>
      </c>
      <c r="Q45" s="38">
        <f t="shared" si="7"/>
        <v>367.03521970012491</v>
      </c>
      <c r="R45" s="39">
        <f t="shared" si="8"/>
        <v>577.95101808899767</v>
      </c>
      <c r="S45" s="21">
        <f t="shared" si="9"/>
        <v>23.838304175403557</v>
      </c>
      <c r="T45" s="4">
        <f t="shared" si="10"/>
        <v>4.8824485839999952</v>
      </c>
      <c r="U45" s="4"/>
      <c r="V45" s="3"/>
      <c r="W45" s="3"/>
    </row>
    <row r="46" spans="1:23" x14ac:dyDescent="0.25">
      <c r="A46" s="7" t="s">
        <v>22</v>
      </c>
      <c r="B46" s="10">
        <v>1996</v>
      </c>
      <c r="C46" s="19">
        <v>0</v>
      </c>
      <c r="D46" s="20">
        <f t="shared" si="0"/>
        <v>0</v>
      </c>
      <c r="E46" s="21">
        <f t="shared" si="1"/>
        <v>1.2755102040816326E-3</v>
      </c>
      <c r="F46" s="19">
        <v>149</v>
      </c>
      <c r="G46" s="20">
        <f t="shared" si="2"/>
        <v>22201</v>
      </c>
      <c r="H46" s="26">
        <f>(F46-$F$201)^2</f>
        <v>2885.7726207830078</v>
      </c>
      <c r="I46" s="19">
        <v>8.1</v>
      </c>
      <c r="J46" s="20">
        <f t="shared" si="3"/>
        <v>65.61</v>
      </c>
      <c r="K46" s="26">
        <f t="shared" si="4"/>
        <v>0.24006000166596966</v>
      </c>
      <c r="L46" s="19">
        <v>22</v>
      </c>
      <c r="M46" s="20">
        <f t="shared" si="5"/>
        <v>484</v>
      </c>
      <c r="N46" s="26">
        <f t="shared" si="6"/>
        <v>8.1341368179925126</v>
      </c>
      <c r="O46" s="19">
        <v>14</v>
      </c>
      <c r="P46" s="35">
        <f>I46*$W$3+F46*$W$4+C46*$W$5+L46*$W$6+$W$7</f>
        <v>28.971050699999996</v>
      </c>
      <c r="Q46" s="38">
        <f t="shared" si="7"/>
        <v>124.50460745522697</v>
      </c>
      <c r="R46" s="39">
        <f t="shared" si="8"/>
        <v>14.538110589646429</v>
      </c>
      <c r="S46" s="21">
        <f t="shared" si="9"/>
        <v>224.13235906197036</v>
      </c>
      <c r="T46" s="4">
        <f t="shared" si="10"/>
        <v>-14.971050699999996</v>
      </c>
      <c r="U46" s="4"/>
      <c r="V46" s="3"/>
      <c r="W46" s="3"/>
    </row>
    <row r="47" spans="1:23" x14ac:dyDescent="0.25">
      <c r="A47" s="7" t="s">
        <v>23</v>
      </c>
      <c r="B47" s="10">
        <v>1996</v>
      </c>
      <c r="C47" s="19">
        <v>0</v>
      </c>
      <c r="D47" s="20">
        <f t="shared" si="0"/>
        <v>0</v>
      </c>
      <c r="E47" s="21">
        <f t="shared" si="1"/>
        <v>1.2755102040816326E-3</v>
      </c>
      <c r="F47" s="19">
        <v>10</v>
      </c>
      <c r="G47" s="20">
        <f t="shared" si="2"/>
        <v>100</v>
      </c>
      <c r="H47" s="26">
        <f>(F47-$F$201)^2</f>
        <v>7272.7828248646383</v>
      </c>
      <c r="I47" s="19">
        <v>7.4560000000000004</v>
      </c>
      <c r="J47" s="20">
        <f t="shared" si="3"/>
        <v>55.591936000000004</v>
      </c>
      <c r="K47" s="26">
        <f t="shared" si="4"/>
        <v>2.3728573094544604E-2</v>
      </c>
      <c r="L47" s="19">
        <v>8</v>
      </c>
      <c r="M47" s="20">
        <f t="shared" si="5"/>
        <v>64</v>
      </c>
      <c r="N47" s="26">
        <f t="shared" si="6"/>
        <v>283.99127967513539</v>
      </c>
      <c r="O47" s="19">
        <v>8</v>
      </c>
      <c r="P47" s="35">
        <f>I47*$W$3+F47*$W$4+C47*$W$5+L47*$W$6+$W$7</f>
        <v>6.2448801120000006</v>
      </c>
      <c r="Q47" s="38">
        <f t="shared" si="7"/>
        <v>294.40256663890045</v>
      </c>
      <c r="R47" s="39">
        <f t="shared" si="8"/>
        <v>357.71227963713312</v>
      </c>
      <c r="S47" s="21">
        <f t="shared" si="9"/>
        <v>3.0804458212531305</v>
      </c>
      <c r="T47" s="4">
        <f t="shared" si="10"/>
        <v>1.7551198879999994</v>
      </c>
      <c r="U47" s="4"/>
      <c r="V47" s="3"/>
      <c r="W47" s="3"/>
    </row>
    <row r="48" spans="1:23" x14ac:dyDescent="0.25">
      <c r="A48" s="7" t="s">
        <v>24</v>
      </c>
      <c r="B48" s="10">
        <v>1996</v>
      </c>
      <c r="C48" s="19">
        <v>0</v>
      </c>
      <c r="D48" s="20">
        <f t="shared" si="0"/>
        <v>0</v>
      </c>
      <c r="E48" s="21">
        <f t="shared" si="1"/>
        <v>1.2755102040816326E-3</v>
      </c>
      <c r="F48" s="19">
        <v>111</v>
      </c>
      <c r="G48" s="20">
        <f t="shared" si="2"/>
        <v>12321</v>
      </c>
      <c r="H48" s="26">
        <f>(F48-$F$201)^2</f>
        <v>247.09915139525219</v>
      </c>
      <c r="I48" s="19">
        <v>7.6580000000000004</v>
      </c>
      <c r="J48" s="20">
        <f t="shared" si="3"/>
        <v>58.644964000000009</v>
      </c>
      <c r="K48" s="26">
        <f t="shared" si="4"/>
        <v>2.3000832986253615E-3</v>
      </c>
      <c r="L48" s="19">
        <v>29</v>
      </c>
      <c r="M48" s="20">
        <f t="shared" si="5"/>
        <v>841</v>
      </c>
      <c r="N48" s="26">
        <f t="shared" si="6"/>
        <v>17.205565389421061</v>
      </c>
      <c r="O48" s="19">
        <v>27</v>
      </c>
      <c r="P48" s="35">
        <f>I48*$W$3+F48*$W$4+C48*$W$5+L48*$W$6+$W$7</f>
        <v>29.163055166000003</v>
      </c>
      <c r="Q48" s="38">
        <f t="shared" si="7"/>
        <v>3.3923625572678069</v>
      </c>
      <c r="R48" s="39">
        <f t="shared" si="8"/>
        <v>16.039159136243448</v>
      </c>
      <c r="S48" s="21">
        <f t="shared" si="9"/>
        <v>4.6788076511593006</v>
      </c>
      <c r="T48" s="4">
        <f t="shared" si="10"/>
        <v>-2.163055166000003</v>
      </c>
      <c r="U48" s="4"/>
      <c r="V48" s="3"/>
      <c r="W48" s="3"/>
    </row>
    <row r="49" spans="1:23" x14ac:dyDescent="0.25">
      <c r="A49" s="7" t="s">
        <v>25</v>
      </c>
      <c r="B49" s="10">
        <v>1996</v>
      </c>
      <c r="C49" s="19">
        <v>0</v>
      </c>
      <c r="D49" s="20">
        <f t="shared" si="0"/>
        <v>0</v>
      </c>
      <c r="E49" s="21">
        <f t="shared" si="1"/>
        <v>1.2755102040816326E-3</v>
      </c>
      <c r="F49" s="19">
        <v>27</v>
      </c>
      <c r="G49" s="20">
        <f t="shared" si="2"/>
        <v>729</v>
      </c>
      <c r="H49" s="26">
        <f>(F49-$F$201)^2</f>
        <v>4662.2420085381082</v>
      </c>
      <c r="I49" s="19">
        <v>7.9690000000000003</v>
      </c>
      <c r="J49" s="20">
        <f t="shared" si="3"/>
        <v>63.504961000000002</v>
      </c>
      <c r="K49" s="26">
        <f t="shared" si="4"/>
        <v>0.12885169554352191</v>
      </c>
      <c r="L49" s="19">
        <v>1</v>
      </c>
      <c r="M49" s="20">
        <f t="shared" si="5"/>
        <v>1</v>
      </c>
      <c r="N49" s="26">
        <f t="shared" si="6"/>
        <v>568.91985110370683</v>
      </c>
      <c r="O49" s="19">
        <v>1</v>
      </c>
      <c r="P49" s="35">
        <f>I49*$W$3+F49*$W$4+C49*$W$5+L49*$W$6+$W$7</f>
        <v>4.5433228630000038</v>
      </c>
      <c r="Q49" s="38">
        <f t="shared" si="7"/>
        <v>583.61685235318612</v>
      </c>
      <c r="R49" s="39">
        <f t="shared" si="8"/>
        <v>424.97164481255265</v>
      </c>
      <c r="S49" s="21">
        <f t="shared" si="9"/>
        <v>12.555136911458543</v>
      </c>
      <c r="T49" s="4">
        <f t="shared" si="10"/>
        <v>-3.5433228630000038</v>
      </c>
      <c r="U49" s="4"/>
      <c r="V49" s="3"/>
      <c r="W49" s="3"/>
    </row>
    <row r="50" spans="1:23" x14ac:dyDescent="0.25">
      <c r="A50" s="7" t="s">
        <v>26</v>
      </c>
      <c r="B50" s="10">
        <v>1996</v>
      </c>
      <c r="C50" s="19">
        <v>0</v>
      </c>
      <c r="D50" s="20">
        <f t="shared" si="0"/>
        <v>0</v>
      </c>
      <c r="E50" s="21">
        <f t="shared" si="1"/>
        <v>1.2755102040816326E-3</v>
      </c>
      <c r="F50" s="19">
        <v>102</v>
      </c>
      <c r="G50" s="20">
        <f t="shared" si="2"/>
        <v>10404</v>
      </c>
      <c r="H50" s="26">
        <f>(F50-$F$201)^2</f>
        <v>45.15017180341534</v>
      </c>
      <c r="I50" s="19">
        <v>7.1909999999999998</v>
      </c>
      <c r="J50" s="20">
        <f t="shared" si="3"/>
        <v>51.710480999999994</v>
      </c>
      <c r="K50" s="26">
        <f t="shared" si="4"/>
        <v>0.17559520574760745</v>
      </c>
      <c r="L50" s="19">
        <v>15</v>
      </c>
      <c r="M50" s="20">
        <f t="shared" si="5"/>
        <v>225</v>
      </c>
      <c r="N50" s="26">
        <f t="shared" si="6"/>
        <v>97.062708246563957</v>
      </c>
      <c r="O50" s="19">
        <v>19</v>
      </c>
      <c r="P50" s="35">
        <f>I50*$W$3+F50*$W$4+C50*$W$5+L50*$W$6+$W$7</f>
        <v>17.664800457000002</v>
      </c>
      <c r="Q50" s="38">
        <f t="shared" si="7"/>
        <v>37.922974802165761</v>
      </c>
      <c r="R50" s="39">
        <f t="shared" si="8"/>
        <v>56.150486176905382</v>
      </c>
      <c r="S50" s="21">
        <f t="shared" si="9"/>
        <v>1.7827578196274039</v>
      </c>
      <c r="T50" s="4">
        <f t="shared" si="10"/>
        <v>1.3351995429999981</v>
      </c>
      <c r="U50" s="4"/>
      <c r="V50" s="3"/>
      <c r="W50" s="3"/>
    </row>
    <row r="51" spans="1:23" x14ac:dyDescent="0.25">
      <c r="A51" s="7" t="s">
        <v>27</v>
      </c>
      <c r="B51" s="10">
        <v>1996</v>
      </c>
      <c r="C51" s="19">
        <v>0</v>
      </c>
      <c r="D51" s="20">
        <f t="shared" si="0"/>
        <v>0</v>
      </c>
      <c r="E51" s="21">
        <f t="shared" si="1"/>
        <v>1.2755102040816326E-3</v>
      </c>
      <c r="F51" s="19">
        <v>55</v>
      </c>
      <c r="G51" s="20">
        <f t="shared" si="2"/>
        <v>3025</v>
      </c>
      <c r="H51" s="26">
        <f>(F51-$F$201)^2</f>
        <v>1622.5277228238228</v>
      </c>
      <c r="I51" s="19">
        <v>6.6420000000000003</v>
      </c>
      <c r="J51" s="20">
        <f t="shared" si="3"/>
        <v>44.116164000000005</v>
      </c>
      <c r="K51" s="26">
        <f t="shared" si="4"/>
        <v>0.93710302207414009</v>
      </c>
      <c r="L51" s="19">
        <v>7</v>
      </c>
      <c r="M51" s="20">
        <f t="shared" si="5"/>
        <v>49</v>
      </c>
      <c r="N51" s="26">
        <f t="shared" si="6"/>
        <v>318.69536130778846</v>
      </c>
      <c r="O51" s="19">
        <v>7</v>
      </c>
      <c r="P51" s="35">
        <f>I51*$W$3+F51*$W$4+C51*$W$5+L51*$W$6+$W$7</f>
        <v>6.7915369340000034</v>
      </c>
      <c r="Q51" s="38">
        <f t="shared" si="7"/>
        <v>329.71889316951268</v>
      </c>
      <c r="R51" s="39">
        <f t="shared" si="8"/>
        <v>337.33296279382728</v>
      </c>
      <c r="S51" s="21">
        <f t="shared" si="9"/>
        <v>4.3456849886118955E-2</v>
      </c>
      <c r="T51" s="4">
        <f t="shared" si="10"/>
        <v>0.20846306599999664</v>
      </c>
      <c r="U51" s="4"/>
      <c r="V51" s="3"/>
      <c r="W51" s="3"/>
    </row>
    <row r="52" spans="1:23" x14ac:dyDescent="0.25">
      <c r="A52" s="7" t="s">
        <v>28</v>
      </c>
      <c r="B52" s="10">
        <v>1996</v>
      </c>
      <c r="C52" s="19">
        <v>0</v>
      </c>
      <c r="D52" s="20">
        <f t="shared" si="0"/>
        <v>0</v>
      </c>
      <c r="E52" s="21">
        <f t="shared" si="1"/>
        <v>1.2755102040816326E-3</v>
      </c>
      <c r="F52" s="19">
        <v>29</v>
      </c>
      <c r="G52" s="20">
        <f t="shared" si="2"/>
        <v>841</v>
      </c>
      <c r="H52" s="26">
        <f>(F52-$F$201)^2</f>
        <v>4393.1195595585168</v>
      </c>
      <c r="I52" s="19">
        <v>6.5720000000000001</v>
      </c>
      <c r="J52" s="20">
        <f t="shared" si="3"/>
        <v>43.191184</v>
      </c>
      <c r="K52" s="26">
        <f t="shared" si="4"/>
        <v>1.0775287363598554</v>
      </c>
      <c r="L52" s="19">
        <v>10</v>
      </c>
      <c r="M52" s="20">
        <f t="shared" si="5"/>
        <v>100</v>
      </c>
      <c r="N52" s="26">
        <f t="shared" si="6"/>
        <v>220.58311640982927</v>
      </c>
      <c r="O52" s="19">
        <v>6</v>
      </c>
      <c r="P52" s="35">
        <f>I52*$W$3+F52*$W$4+C52*$W$5+L52*$W$6+$W$7</f>
        <v>6.4399870440000022</v>
      </c>
      <c r="Q52" s="38">
        <f t="shared" si="7"/>
        <v>367.03521970012491</v>
      </c>
      <c r="R52" s="39">
        <f t="shared" si="8"/>
        <v>350.37012105186983</v>
      </c>
      <c r="S52" s="21">
        <f t="shared" si="9"/>
        <v>0.1935885988878599</v>
      </c>
      <c r="T52" s="4">
        <f t="shared" si="10"/>
        <v>-0.43998704400000221</v>
      </c>
      <c r="U52" s="4"/>
      <c r="V52" s="3"/>
      <c r="W52" s="3"/>
    </row>
    <row r="53" spans="1:23" x14ac:dyDescent="0.25">
      <c r="A53" s="7" t="s">
        <v>29</v>
      </c>
      <c r="B53" s="10">
        <v>1996</v>
      </c>
      <c r="C53" s="19">
        <v>0</v>
      </c>
      <c r="D53" s="20">
        <f t="shared" si="0"/>
        <v>0</v>
      </c>
      <c r="E53" s="21">
        <f t="shared" si="1"/>
        <v>1.2755102040816326E-3</v>
      </c>
      <c r="F53" s="19">
        <v>9</v>
      </c>
      <c r="G53" s="20">
        <f t="shared" si="2"/>
        <v>81</v>
      </c>
      <c r="H53" s="26">
        <f>(F53-$F$201)^2</f>
        <v>7444.3440493544349</v>
      </c>
      <c r="I53" s="19">
        <v>7.3449999999999998</v>
      </c>
      <c r="J53" s="20">
        <f t="shared" si="3"/>
        <v>53.949024999999999</v>
      </c>
      <c r="K53" s="26">
        <f t="shared" si="4"/>
        <v>7.0246634319035231E-2</v>
      </c>
      <c r="L53" s="19">
        <v>9</v>
      </c>
      <c r="M53" s="20">
        <f t="shared" si="5"/>
        <v>81</v>
      </c>
      <c r="N53" s="26">
        <f t="shared" si="6"/>
        <v>251.28719804248234</v>
      </c>
      <c r="O53" s="19">
        <v>5</v>
      </c>
      <c r="P53" s="35">
        <f>I53*$W$3+F53*$W$4+C53*$W$5+L53*$W$6+$W$7</f>
        <v>6.4902108149999975</v>
      </c>
      <c r="Q53" s="38">
        <f t="shared" si="7"/>
        <v>406.3515462307372</v>
      </c>
      <c r="R53" s="39">
        <f t="shared" si="8"/>
        <v>348.49244868689044</v>
      </c>
      <c r="S53" s="21">
        <f t="shared" si="9"/>
        <v>2.220728273142957</v>
      </c>
      <c r="T53" s="4">
        <f t="shared" si="10"/>
        <v>-1.4902108149999975</v>
      </c>
      <c r="U53" s="4"/>
      <c r="V53" s="3"/>
      <c r="W53" s="3"/>
    </row>
    <row r="54" spans="1:23" x14ac:dyDescent="0.25">
      <c r="A54" s="7" t="s">
        <v>30</v>
      </c>
      <c r="B54" s="10">
        <v>1996</v>
      </c>
      <c r="C54" s="19">
        <v>0</v>
      </c>
      <c r="D54" s="20">
        <f t="shared" si="0"/>
        <v>0</v>
      </c>
      <c r="E54" s="21">
        <f t="shared" si="1"/>
        <v>1.2755102040816326E-3</v>
      </c>
      <c r="F54" s="19">
        <v>67</v>
      </c>
      <c r="G54" s="20">
        <f t="shared" si="2"/>
        <v>4489</v>
      </c>
      <c r="H54" s="26">
        <f>(F54-$F$201)^2</f>
        <v>799.79302894627199</v>
      </c>
      <c r="I54" s="19">
        <v>7.3540000000000001</v>
      </c>
      <c r="J54" s="20">
        <f t="shared" si="3"/>
        <v>54.081316000000001</v>
      </c>
      <c r="K54" s="26">
        <f t="shared" si="4"/>
        <v>6.5556899625157455E-2</v>
      </c>
      <c r="L54" s="19">
        <v>18</v>
      </c>
      <c r="M54" s="20">
        <f t="shared" si="5"/>
        <v>324</v>
      </c>
      <c r="N54" s="26">
        <f t="shared" si="6"/>
        <v>46.950463348604771</v>
      </c>
      <c r="O54" s="19">
        <v>20</v>
      </c>
      <c r="P54" s="35">
        <f>I54*$W$3+F54*$W$4+C54*$W$5+L54*$W$6+$W$7</f>
        <v>17.285018758000003</v>
      </c>
      <c r="Q54" s="38">
        <f t="shared" si="7"/>
        <v>26.606648271553514</v>
      </c>
      <c r="R54" s="39">
        <f t="shared" si="8"/>
        <v>61.986404432924509</v>
      </c>
      <c r="S54" s="21">
        <f t="shared" si="9"/>
        <v>7.371123144411845</v>
      </c>
      <c r="T54" s="4">
        <f t="shared" si="10"/>
        <v>2.7149812419999968</v>
      </c>
      <c r="U54" s="4"/>
      <c r="V54" s="3"/>
      <c r="W54" s="3"/>
    </row>
    <row r="55" spans="1:23" x14ac:dyDescent="0.25">
      <c r="A55" s="7" t="s">
        <v>31</v>
      </c>
      <c r="B55" s="10">
        <v>1996</v>
      </c>
      <c r="C55" s="19">
        <v>0</v>
      </c>
      <c r="D55" s="20">
        <f t="shared" si="0"/>
        <v>0</v>
      </c>
      <c r="E55" s="21">
        <f t="shared" si="1"/>
        <v>1.2755102040816326E-3</v>
      </c>
      <c r="F55" s="19">
        <v>158</v>
      </c>
      <c r="G55" s="20">
        <f t="shared" si="2"/>
        <v>24964</v>
      </c>
      <c r="H55" s="26">
        <f>(F55-$F$201)^2</f>
        <v>3933.7216003748449</v>
      </c>
      <c r="I55" s="19">
        <v>8.1709999999999994</v>
      </c>
      <c r="J55" s="20">
        <f t="shared" si="3"/>
        <v>66.765240999999989</v>
      </c>
      <c r="K55" s="26">
        <f t="shared" si="4"/>
        <v>0.31467520574760161</v>
      </c>
      <c r="L55" s="19">
        <v>112</v>
      </c>
      <c r="M55" s="20">
        <f t="shared" si="5"/>
        <v>12544</v>
      </c>
      <c r="N55" s="26">
        <f t="shared" si="6"/>
        <v>7594.766789879216</v>
      </c>
      <c r="O55" s="19">
        <v>63</v>
      </c>
      <c r="P55" s="35">
        <f>I55*$W$3+F55*$W$4+C55*$W$5+L55*$W$6+$W$7</f>
        <v>89.919187916999988</v>
      </c>
      <c r="Q55" s="38">
        <f t="shared" si="7"/>
        <v>1432.004607455227</v>
      </c>
      <c r="R55" s="39">
        <f t="shared" si="8"/>
        <v>4193.9903139373018</v>
      </c>
      <c r="S55" s="21">
        <f t="shared" si="9"/>
        <v>724.6426781107582</v>
      </c>
      <c r="T55" s="4">
        <f t="shared" si="10"/>
        <v>-26.919187916999988</v>
      </c>
      <c r="U55" s="4"/>
      <c r="V55" s="3"/>
      <c r="W55" s="3"/>
    </row>
    <row r="56" spans="1:23" x14ac:dyDescent="0.25">
      <c r="A56" s="7" t="s">
        <v>32</v>
      </c>
      <c r="B56" s="10">
        <v>1996</v>
      </c>
      <c r="C56" s="19">
        <v>0</v>
      </c>
      <c r="D56" s="20">
        <f t="shared" si="0"/>
        <v>0</v>
      </c>
      <c r="E56" s="21">
        <f t="shared" si="1"/>
        <v>1.2755102040816326E-3</v>
      </c>
      <c r="F56" s="19">
        <v>12</v>
      </c>
      <c r="G56" s="20">
        <f t="shared" si="2"/>
        <v>144</v>
      </c>
      <c r="H56" s="26">
        <f>(F56-$F$201)^2</f>
        <v>6935.660375885047</v>
      </c>
      <c r="I56" s="19">
        <v>7.774</v>
      </c>
      <c r="J56" s="20">
        <f t="shared" si="3"/>
        <v>60.435076000000002</v>
      </c>
      <c r="K56" s="26">
        <f t="shared" si="4"/>
        <v>2.6882613910869636E-2</v>
      </c>
      <c r="L56" s="19">
        <v>1</v>
      </c>
      <c r="M56" s="20">
        <f t="shared" si="5"/>
        <v>1</v>
      </c>
      <c r="N56" s="26">
        <f t="shared" si="6"/>
        <v>568.91985110370683</v>
      </c>
      <c r="O56" s="19">
        <v>2</v>
      </c>
      <c r="P56" s="35">
        <f>I56*$W$3+F56*$W$4+C56*$W$5+L56*$W$6+$W$7</f>
        <v>2.7145790980000015</v>
      </c>
      <c r="Q56" s="38">
        <f t="shared" si="7"/>
        <v>536.30052582257395</v>
      </c>
      <c r="R56" s="39">
        <f t="shared" si="8"/>
        <v>503.71447027495395</v>
      </c>
      <c r="S56" s="21">
        <f t="shared" si="9"/>
        <v>0.51062328729849582</v>
      </c>
      <c r="T56" s="4">
        <f t="shared" si="10"/>
        <v>-0.71457909800000152</v>
      </c>
      <c r="U56" s="4"/>
      <c r="V56" s="3"/>
      <c r="W56" s="3"/>
    </row>
    <row r="57" spans="1:23" x14ac:dyDescent="0.25">
      <c r="A57" s="7" t="s">
        <v>33</v>
      </c>
      <c r="B57" s="10">
        <v>1996</v>
      </c>
      <c r="C57" s="19">
        <v>0</v>
      </c>
      <c r="D57" s="20">
        <f t="shared" si="0"/>
        <v>0</v>
      </c>
      <c r="E57" s="21">
        <f t="shared" si="1"/>
        <v>1.2755102040816326E-3</v>
      </c>
      <c r="F57" s="19">
        <v>9</v>
      </c>
      <c r="G57" s="20">
        <f t="shared" si="2"/>
        <v>81</v>
      </c>
      <c r="H57" s="26">
        <f>(F57-$F$201)^2</f>
        <v>7444.3440493544349</v>
      </c>
      <c r="I57" s="19">
        <v>7.774</v>
      </c>
      <c r="J57" s="20">
        <f t="shared" si="3"/>
        <v>60.435076000000002</v>
      </c>
      <c r="K57" s="26">
        <f t="shared" si="4"/>
        <v>2.6882613910869636E-2</v>
      </c>
      <c r="L57" s="19">
        <v>6</v>
      </c>
      <c r="M57" s="20">
        <f t="shared" si="5"/>
        <v>36</v>
      </c>
      <c r="N57" s="26">
        <f t="shared" si="6"/>
        <v>355.39944294044153</v>
      </c>
      <c r="O57" s="19">
        <v>6</v>
      </c>
      <c r="P57" s="35">
        <f>I57*$W$3+F57*$W$4+C57*$W$5+L57*$W$6+$W$7</f>
        <v>5.8008040980000004</v>
      </c>
      <c r="Q57" s="38">
        <f t="shared" si="7"/>
        <v>367.03521970012491</v>
      </c>
      <c r="R57" s="39">
        <f t="shared" si="8"/>
        <v>374.70735393209037</v>
      </c>
      <c r="S57" s="21">
        <f t="shared" si="9"/>
        <v>3.9679007373593443E-2</v>
      </c>
      <c r="T57" s="4">
        <f t="shared" si="10"/>
        <v>0.19919590199999959</v>
      </c>
      <c r="U57" s="4"/>
      <c r="V57" s="3"/>
      <c r="W57" s="3"/>
    </row>
    <row r="58" spans="1:23" ht="15.75" thickBot="1" x14ac:dyDescent="0.3">
      <c r="A58" s="7" t="s">
        <v>34</v>
      </c>
      <c r="B58" s="10">
        <v>1996</v>
      </c>
      <c r="C58" s="19">
        <v>1</v>
      </c>
      <c r="D58" s="20">
        <f t="shared" si="0"/>
        <v>1</v>
      </c>
      <c r="E58" s="21">
        <f t="shared" si="1"/>
        <v>0.92984693877551028</v>
      </c>
      <c r="F58" s="19">
        <v>271</v>
      </c>
      <c r="G58" s="20">
        <f t="shared" si="2"/>
        <v>73441</v>
      </c>
      <c r="H58" s="26">
        <f>(F58-$F$201)^2</f>
        <v>30877.303233027909</v>
      </c>
      <c r="I58" s="19">
        <v>8.43</v>
      </c>
      <c r="J58" s="20">
        <f t="shared" si="3"/>
        <v>71.064899999999994</v>
      </c>
      <c r="K58" s="26">
        <f t="shared" si="4"/>
        <v>0.67233306289045769</v>
      </c>
      <c r="L58" s="19">
        <v>108</v>
      </c>
      <c r="M58" s="20">
        <f t="shared" si="5"/>
        <v>11664</v>
      </c>
      <c r="N58" s="26">
        <f t="shared" si="6"/>
        <v>6913.5831164098281</v>
      </c>
      <c r="O58" s="19">
        <v>101</v>
      </c>
      <c r="P58" s="36">
        <f>I58*$W$3+F58*$W$4+C58*$W$5+L58*$W$6+$W$7</f>
        <v>102.89835561000001</v>
      </c>
      <c r="Q58" s="38">
        <f t="shared" si="7"/>
        <v>5751.9841992919628</v>
      </c>
      <c r="R58" s="39">
        <f t="shared" si="8"/>
        <v>6043.5375057900037</v>
      </c>
      <c r="S58" s="21">
        <f t="shared" si="9"/>
        <v>3.6037540220185105</v>
      </c>
      <c r="T58" s="4">
        <f t="shared" si="10"/>
        <v>-1.8983556100000101</v>
      </c>
      <c r="U58" s="4"/>
      <c r="V58" s="3"/>
      <c r="W58" s="3"/>
    </row>
    <row r="59" spans="1:23" x14ac:dyDescent="0.25">
      <c r="A59" s="7" t="s">
        <v>7</v>
      </c>
      <c r="B59" s="11">
        <v>2000</v>
      </c>
      <c r="C59" s="19">
        <v>1</v>
      </c>
      <c r="D59" s="20">
        <f t="shared" si="0"/>
        <v>1</v>
      </c>
      <c r="E59" s="21">
        <f t="shared" si="1"/>
        <v>0.92984693877551028</v>
      </c>
      <c r="F59" s="19">
        <v>276</v>
      </c>
      <c r="G59" s="20">
        <f t="shared" si="2"/>
        <v>76176</v>
      </c>
      <c r="H59" s="26">
        <f>(F59-$F$201)^2</f>
        <v>32659.497110578926</v>
      </c>
      <c r="I59" s="19">
        <v>7.282</v>
      </c>
      <c r="J59" s="20">
        <f t="shared" si="3"/>
        <v>53.027524</v>
      </c>
      <c r="K59" s="26">
        <f t="shared" si="4"/>
        <v>0.10761077717617826</v>
      </c>
      <c r="L59" s="19">
        <v>41</v>
      </c>
      <c r="M59" s="20">
        <f t="shared" si="5"/>
        <v>1681</v>
      </c>
      <c r="N59" s="26">
        <f t="shared" si="6"/>
        <v>260.75658579758431</v>
      </c>
      <c r="O59" s="19">
        <v>58</v>
      </c>
      <c r="P59" s="35">
        <f>I59*$W$3+F59*$W$4+C59*$W$5+L59*$W$6+$W$7</f>
        <v>55.142781213999996</v>
      </c>
      <c r="Q59" s="38">
        <f t="shared" si="7"/>
        <v>1078.5862401082882</v>
      </c>
      <c r="R59" s="39">
        <f t="shared" si="8"/>
        <v>899.07731352913481</v>
      </c>
      <c r="S59" s="21">
        <f t="shared" si="9"/>
        <v>8.1636991910713377</v>
      </c>
      <c r="T59" s="4">
        <f t="shared" si="10"/>
        <v>2.8572187860000042</v>
      </c>
      <c r="U59" s="4"/>
      <c r="V59" s="3"/>
      <c r="W59" s="3"/>
    </row>
    <row r="60" spans="1:23" x14ac:dyDescent="0.25">
      <c r="A60" s="7" t="s">
        <v>8</v>
      </c>
      <c r="B60" s="11">
        <v>2000</v>
      </c>
      <c r="C60" s="19">
        <v>0</v>
      </c>
      <c r="D60" s="20">
        <f t="shared" si="0"/>
        <v>0</v>
      </c>
      <c r="E60" s="21">
        <f t="shared" si="1"/>
        <v>1.2755102040816326E-3</v>
      </c>
      <c r="F60" s="19">
        <v>92</v>
      </c>
      <c r="G60" s="20">
        <f t="shared" si="2"/>
        <v>8464</v>
      </c>
      <c r="H60" s="26">
        <f>(F60-$F$201)^2</f>
        <v>10.762416701374381</v>
      </c>
      <c r="I60" s="19">
        <v>8.2430000000000003</v>
      </c>
      <c r="J60" s="20">
        <f t="shared" si="3"/>
        <v>67.947049000000007</v>
      </c>
      <c r="K60" s="26">
        <f t="shared" si="4"/>
        <v>0.40063732819658193</v>
      </c>
      <c r="L60" s="19">
        <v>15</v>
      </c>
      <c r="M60" s="20">
        <f t="shared" si="5"/>
        <v>225</v>
      </c>
      <c r="N60" s="26">
        <f t="shared" si="6"/>
        <v>97.062708246563957</v>
      </c>
      <c r="O60" s="19">
        <v>12</v>
      </c>
      <c r="P60" s="35">
        <f>I60*$W$3+F60*$W$4+C60*$W$5+L60*$W$6+$W$7</f>
        <v>20.055852461000004</v>
      </c>
      <c r="Q60" s="38">
        <f t="shared" si="7"/>
        <v>173.13726051645148</v>
      </c>
      <c r="R60" s="39">
        <f t="shared" si="8"/>
        <v>26.033575543738944</v>
      </c>
      <c r="S60" s="21">
        <f t="shared" si="9"/>
        <v>64.896758873399818</v>
      </c>
      <c r="T60" s="4">
        <f t="shared" si="10"/>
        <v>-8.0558524610000042</v>
      </c>
      <c r="U60" s="4"/>
      <c r="V60" s="3"/>
      <c r="W60" s="3"/>
    </row>
    <row r="61" spans="1:23" x14ac:dyDescent="0.25">
      <c r="A61" s="7" t="s">
        <v>9</v>
      </c>
      <c r="B61" s="11">
        <v>2000</v>
      </c>
      <c r="C61" s="19">
        <v>0</v>
      </c>
      <c r="D61" s="20">
        <f t="shared" si="0"/>
        <v>0</v>
      </c>
      <c r="E61" s="21">
        <f t="shared" si="1"/>
        <v>1.2755102040816326E-3</v>
      </c>
      <c r="F61" s="19">
        <v>144</v>
      </c>
      <c r="G61" s="20">
        <f t="shared" si="2"/>
        <v>20736</v>
      </c>
      <c r="H61" s="26">
        <f>(F61-$F$201)^2</f>
        <v>2373.5787432319876</v>
      </c>
      <c r="I61" s="19">
        <v>7.4870000000000001</v>
      </c>
      <c r="J61" s="20">
        <f t="shared" si="3"/>
        <v>56.055168999999999</v>
      </c>
      <c r="K61" s="26">
        <f t="shared" si="4"/>
        <v>1.5139042482299648E-2</v>
      </c>
      <c r="L61" s="19">
        <v>22</v>
      </c>
      <c r="M61" s="20">
        <f t="shared" si="5"/>
        <v>484</v>
      </c>
      <c r="N61" s="26">
        <f t="shared" si="6"/>
        <v>8.1341368179925126</v>
      </c>
      <c r="O61" s="19">
        <v>14</v>
      </c>
      <c r="P61" s="35">
        <f>I61*$W$3+F61*$W$4+C61*$W$5+L61*$W$6+$W$7</f>
        <v>26.687698248999997</v>
      </c>
      <c r="Q61" s="38">
        <f t="shared" si="7"/>
        <v>124.50460745522697</v>
      </c>
      <c r="R61" s="39">
        <f t="shared" si="8"/>
        <v>2.3394772663434216</v>
      </c>
      <c r="S61" s="21">
        <f t="shared" si="9"/>
        <v>160.97768685767758</v>
      </c>
      <c r="T61" s="4">
        <f t="shared" si="10"/>
        <v>-12.687698248999997</v>
      </c>
      <c r="U61" s="4"/>
      <c r="V61" s="3"/>
      <c r="W61" s="3"/>
    </row>
    <row r="62" spans="1:23" x14ac:dyDescent="0.25">
      <c r="A62" s="7" t="s">
        <v>10</v>
      </c>
      <c r="B62" s="11">
        <v>2000</v>
      </c>
      <c r="C62" s="19">
        <v>0</v>
      </c>
      <c r="D62" s="20">
        <f t="shared" si="0"/>
        <v>0</v>
      </c>
      <c r="E62" s="21">
        <f t="shared" si="1"/>
        <v>1.2755102040816326E-3</v>
      </c>
      <c r="F62" s="19">
        <v>180</v>
      </c>
      <c r="G62" s="20">
        <f t="shared" si="2"/>
        <v>32400</v>
      </c>
      <c r="H62" s="26">
        <f>(F62-$F$201)^2</f>
        <v>7177.374661599335</v>
      </c>
      <c r="I62" s="19">
        <v>9.1010000000000009</v>
      </c>
      <c r="J62" s="20">
        <f t="shared" si="3"/>
        <v>82.828201000000021</v>
      </c>
      <c r="K62" s="26">
        <f t="shared" si="4"/>
        <v>2.2229592873802533</v>
      </c>
      <c r="L62" s="19">
        <v>50</v>
      </c>
      <c r="M62" s="20">
        <f t="shared" si="5"/>
        <v>2500</v>
      </c>
      <c r="N62" s="26">
        <f t="shared" si="6"/>
        <v>632.41985110370672</v>
      </c>
      <c r="O62" s="19">
        <v>59</v>
      </c>
      <c r="P62" s="35">
        <f>I62*$W$3+F62*$W$4+C62*$W$5+L62*$W$6+$W$7</f>
        <v>53.24093002699999</v>
      </c>
      <c r="Q62" s="38">
        <f t="shared" si="7"/>
        <v>1145.2699135776761</v>
      </c>
      <c r="R62" s="39">
        <f t="shared" si="8"/>
        <v>788.64178899169792</v>
      </c>
      <c r="S62" s="21">
        <f t="shared" si="9"/>
        <v>33.166886953910335</v>
      </c>
      <c r="T62" s="4">
        <f t="shared" si="10"/>
        <v>5.7590699730000097</v>
      </c>
      <c r="U62" s="4"/>
      <c r="V62" s="3"/>
      <c r="W62" s="3"/>
    </row>
    <row r="63" spans="1:23" x14ac:dyDescent="0.25">
      <c r="A63" s="7" t="s">
        <v>11</v>
      </c>
      <c r="B63" s="11">
        <v>2000</v>
      </c>
      <c r="C63" s="19">
        <v>0</v>
      </c>
      <c r="D63" s="20">
        <f t="shared" si="0"/>
        <v>0</v>
      </c>
      <c r="E63" s="21">
        <f t="shared" si="1"/>
        <v>1.2755102040816326E-3</v>
      </c>
      <c r="F63" s="19">
        <v>82</v>
      </c>
      <c r="G63" s="20">
        <f t="shared" si="2"/>
        <v>6724</v>
      </c>
      <c r="H63" s="26">
        <f>(F63-$F$201)^2</f>
        <v>176.37466159933342</v>
      </c>
      <c r="I63" s="19">
        <v>7.0460000000000003</v>
      </c>
      <c r="J63" s="20">
        <f t="shared" si="3"/>
        <v>49.646116000000006</v>
      </c>
      <c r="K63" s="26">
        <f t="shared" si="4"/>
        <v>0.31814204248230166</v>
      </c>
      <c r="L63" s="19">
        <v>25</v>
      </c>
      <c r="M63" s="20">
        <f t="shared" si="5"/>
        <v>625</v>
      </c>
      <c r="N63" s="26">
        <f t="shared" si="6"/>
        <v>2.1891920033318957E-2</v>
      </c>
      <c r="O63" s="19">
        <v>29</v>
      </c>
      <c r="P63" s="35">
        <f>I63*$W$3+F63*$W$4+C63*$W$5+L63*$W$6+$W$7</f>
        <v>22.243433041999996</v>
      </c>
      <c r="Q63" s="38">
        <f t="shared" si="7"/>
        <v>14.759709496043319</v>
      </c>
      <c r="R63" s="39">
        <f t="shared" si="8"/>
        <v>8.49565227465418</v>
      </c>
      <c r="S63" s="21">
        <f t="shared" si="9"/>
        <v>45.651197057937431</v>
      </c>
      <c r="T63" s="4">
        <f t="shared" si="10"/>
        <v>6.7565669580000041</v>
      </c>
      <c r="U63" s="4"/>
      <c r="V63" s="3"/>
      <c r="W63" s="3"/>
    </row>
    <row r="64" spans="1:23" x14ac:dyDescent="0.25">
      <c r="A64" s="7" t="s">
        <v>12</v>
      </c>
      <c r="B64" s="11">
        <v>2000</v>
      </c>
      <c r="C64" s="19">
        <v>0</v>
      </c>
      <c r="D64" s="20">
        <f t="shared" si="0"/>
        <v>0</v>
      </c>
      <c r="E64" s="21">
        <f t="shared" si="1"/>
        <v>1.2755102040816326E-3</v>
      </c>
      <c r="F64" s="19">
        <v>105</v>
      </c>
      <c r="G64" s="20">
        <f t="shared" si="2"/>
        <v>11025</v>
      </c>
      <c r="H64" s="26">
        <f>(F64-$F$201)^2</f>
        <v>94.466498334027619</v>
      </c>
      <c r="I64" s="19">
        <v>7.6079999999999997</v>
      </c>
      <c r="J64" s="20">
        <f t="shared" si="3"/>
        <v>57.881663999999994</v>
      </c>
      <c r="K64" s="26">
        <f t="shared" si="4"/>
        <v>4.1649312786457846E-6</v>
      </c>
      <c r="L64" s="19">
        <v>17</v>
      </c>
      <c r="M64" s="20">
        <f t="shared" si="5"/>
        <v>289</v>
      </c>
      <c r="N64" s="26">
        <f t="shared" si="6"/>
        <v>61.654544981257835</v>
      </c>
      <c r="O64" s="19">
        <v>12</v>
      </c>
      <c r="P64" s="35">
        <f>I64*$W$3+F64*$W$4+C64*$W$5+L64*$W$6+$W$7</f>
        <v>20.518226815999999</v>
      </c>
      <c r="Q64" s="38">
        <f t="shared" si="7"/>
        <v>173.13726051645148</v>
      </c>
      <c r="R64" s="39">
        <f t="shared" si="8"/>
        <v>21.529010253599516</v>
      </c>
      <c r="S64" s="21">
        <f t="shared" si="9"/>
        <v>72.560188088821477</v>
      </c>
      <c r="T64" s="4">
        <f t="shared" si="10"/>
        <v>-8.5182268159999985</v>
      </c>
      <c r="U64" s="4"/>
      <c r="V64" s="3"/>
      <c r="W64" s="3"/>
    </row>
    <row r="65" spans="1:23" x14ac:dyDescent="0.25">
      <c r="A65" s="7" t="s">
        <v>13</v>
      </c>
      <c r="B65" s="11">
        <v>2000</v>
      </c>
      <c r="C65" s="19">
        <v>0</v>
      </c>
      <c r="D65" s="20">
        <f t="shared" si="0"/>
        <v>0</v>
      </c>
      <c r="E65" s="21">
        <f t="shared" si="1"/>
        <v>1.2755102040816326E-3</v>
      </c>
      <c r="F65" s="19">
        <v>11</v>
      </c>
      <c r="G65" s="20">
        <f t="shared" si="2"/>
        <v>121</v>
      </c>
      <c r="H65" s="26">
        <f>(F65-$F$201)^2</f>
        <v>7103.2216003748426</v>
      </c>
      <c r="I65" s="19">
        <v>7.8209999999999997</v>
      </c>
      <c r="J65" s="20">
        <f t="shared" si="3"/>
        <v>61.168040999999995</v>
      </c>
      <c r="K65" s="26">
        <f t="shared" si="4"/>
        <v>4.4503777176175395E-2</v>
      </c>
      <c r="L65" s="19">
        <v>3</v>
      </c>
      <c r="M65" s="20">
        <f t="shared" si="5"/>
        <v>9</v>
      </c>
      <c r="N65" s="26">
        <f t="shared" si="6"/>
        <v>477.51168783840075</v>
      </c>
      <c r="O65" s="19">
        <v>8</v>
      </c>
      <c r="P65" s="35">
        <f>I65*$W$3+F65*$W$4+C65*$W$5+L65*$W$6+$W$7</f>
        <v>4.1090644669999996</v>
      </c>
      <c r="Q65" s="38">
        <f t="shared" si="7"/>
        <v>294.40256663890045</v>
      </c>
      <c r="R65" s="39">
        <f t="shared" si="8"/>
        <v>443.06456022085223</v>
      </c>
      <c r="S65" s="21">
        <f t="shared" si="9"/>
        <v>15.139379321961997</v>
      </c>
      <c r="T65" s="4">
        <f t="shared" si="10"/>
        <v>3.8909355330000004</v>
      </c>
      <c r="U65" s="4"/>
      <c r="V65" s="3"/>
      <c r="W65" s="3"/>
    </row>
    <row r="66" spans="1:23" x14ac:dyDescent="0.25">
      <c r="A66" s="7" t="s">
        <v>14</v>
      </c>
      <c r="B66" s="11">
        <v>2000</v>
      </c>
      <c r="C66" s="19">
        <v>0</v>
      </c>
      <c r="D66" s="20">
        <f t="shared" si="0"/>
        <v>0</v>
      </c>
      <c r="E66" s="21">
        <f t="shared" si="1"/>
        <v>1.2755102040816326E-3</v>
      </c>
      <c r="F66" s="19">
        <v>125</v>
      </c>
      <c r="G66" s="20">
        <f t="shared" si="2"/>
        <v>15625</v>
      </c>
      <c r="H66" s="26">
        <f>(F66-$F$201)^2</f>
        <v>883.24200853810953</v>
      </c>
      <c r="I66" s="19">
        <v>7.7850000000000001</v>
      </c>
      <c r="J66" s="20">
        <f t="shared" si="3"/>
        <v>60.606225000000002</v>
      </c>
      <c r="K66" s="26">
        <f t="shared" si="4"/>
        <v>3.0610715951685949E-2</v>
      </c>
      <c r="L66" s="19">
        <v>37</v>
      </c>
      <c r="M66" s="20">
        <f t="shared" si="5"/>
        <v>1369</v>
      </c>
      <c r="N66" s="26">
        <f t="shared" si="6"/>
        <v>147.57291232819654</v>
      </c>
      <c r="O66" s="19">
        <v>38</v>
      </c>
      <c r="P66" s="35">
        <f>I66*$W$3+F66*$W$4+C66*$W$5+L66*$W$6+$W$7</f>
        <v>36.034462695000002</v>
      </c>
      <c r="Q66" s="38">
        <f t="shared" si="7"/>
        <v>164.91277072053313</v>
      </c>
      <c r="R66" s="39">
        <f t="shared" si="8"/>
        <v>118.29388928435942</v>
      </c>
      <c r="S66" s="21">
        <f t="shared" si="9"/>
        <v>3.8633368973466551</v>
      </c>
      <c r="T66" s="4">
        <f t="shared" si="10"/>
        <v>1.965537304999998</v>
      </c>
      <c r="U66" s="4"/>
      <c r="V66" s="3"/>
      <c r="W66" s="3"/>
    </row>
    <row r="67" spans="1:23" x14ac:dyDescent="0.25">
      <c r="A67" s="7" t="s">
        <v>15</v>
      </c>
      <c r="B67" s="11">
        <v>2000</v>
      </c>
      <c r="C67" s="19">
        <v>0</v>
      </c>
      <c r="D67" s="20">
        <f t="shared" si="0"/>
        <v>0</v>
      </c>
      <c r="E67" s="21">
        <f t="shared" si="1"/>
        <v>1.2755102040816326E-3</v>
      </c>
      <c r="F67" s="19">
        <v>129</v>
      </c>
      <c r="G67" s="20">
        <f t="shared" si="2"/>
        <v>16641</v>
      </c>
      <c r="H67" s="26">
        <f>(F67-$F$201)^2</f>
        <v>1136.9971105789259</v>
      </c>
      <c r="I67" s="19">
        <v>7.77</v>
      </c>
      <c r="J67" s="20">
        <f t="shared" si="3"/>
        <v>60.372899999999994</v>
      </c>
      <c r="K67" s="26">
        <f t="shared" si="4"/>
        <v>2.558694044148176E-2</v>
      </c>
      <c r="L67" s="19">
        <v>15</v>
      </c>
      <c r="M67" s="20">
        <f t="shared" si="5"/>
        <v>225</v>
      </c>
      <c r="N67" s="26">
        <f t="shared" si="6"/>
        <v>97.062708246563957</v>
      </c>
      <c r="O67" s="19">
        <v>28</v>
      </c>
      <c r="P67" s="35">
        <f>I67*$W$3+F67*$W$4+C67*$W$5+L67*$W$6+$W$7</f>
        <v>21.652925790000001</v>
      </c>
      <c r="Q67" s="38">
        <f t="shared" si="7"/>
        <v>8.0760360266555633</v>
      </c>
      <c r="R67" s="39">
        <f t="shared" si="8"/>
        <v>12.286689758290429</v>
      </c>
      <c r="S67" s="21">
        <f t="shared" si="9"/>
        <v>40.28535102724711</v>
      </c>
      <c r="T67" s="4">
        <f t="shared" si="10"/>
        <v>6.3470742099999988</v>
      </c>
      <c r="U67" s="4"/>
      <c r="V67" s="3"/>
      <c r="W67" s="3"/>
    </row>
    <row r="68" spans="1:23" x14ac:dyDescent="0.25">
      <c r="A68" s="7" t="s">
        <v>16</v>
      </c>
      <c r="B68" s="11">
        <v>2000</v>
      </c>
      <c r="C68" s="19">
        <v>0</v>
      </c>
      <c r="D68" s="20">
        <f t="shared" ref="D68:D131" si="11">C68^2</f>
        <v>0</v>
      </c>
      <c r="E68" s="21">
        <f t="shared" ref="E68:E131" si="12">(C68-$C$201)^2</f>
        <v>1.2755102040816326E-3</v>
      </c>
      <c r="F68" s="19">
        <v>181</v>
      </c>
      <c r="G68" s="20">
        <f t="shared" ref="G68:G131" si="13">F68*F68</f>
        <v>32761</v>
      </c>
      <c r="H68" s="26">
        <f t="shared" ref="H68:H131" si="14">(F68-$F$201)^2</f>
        <v>7347.8134371095393</v>
      </c>
      <c r="I68" s="19">
        <v>7.915</v>
      </c>
      <c r="J68" s="20">
        <f t="shared" ref="J68:J131" si="15">I68*I68</f>
        <v>62.647224999999999</v>
      </c>
      <c r="K68" s="26">
        <f t="shared" ref="K68:K131" si="16">(I68-$I$201)^2</f>
        <v>9.3000103706787296E-2</v>
      </c>
      <c r="L68" s="19">
        <v>65</v>
      </c>
      <c r="M68" s="20">
        <f t="shared" ref="M68:M131" si="17">L68*L68</f>
        <v>4225</v>
      </c>
      <c r="N68" s="26">
        <f t="shared" ref="N68:N131" si="18">(L68-$L$201)^2</f>
        <v>1611.8586266139105</v>
      </c>
      <c r="O68" s="19">
        <v>56</v>
      </c>
      <c r="P68" s="35">
        <f>I68*$W$3+F68*$W$4+C68*$W$5+L68*$W$6+$W$7</f>
        <v>59.699273204999997</v>
      </c>
      <c r="Q68" s="38">
        <f t="shared" ref="Q68:Q131" si="19">(O68-$O$201)^2</f>
        <v>951.21889316951274</v>
      </c>
      <c r="R68" s="39">
        <f t="shared" ref="R68:R131" si="20">(P68-$O$201)^2</f>
        <v>1193.0882758660191</v>
      </c>
      <c r="S68" s="21">
        <f t="shared" ref="S68:S131" si="21">(O68-P68)^2</f>
        <v>13.684622245230951</v>
      </c>
      <c r="T68" s="4">
        <f t="shared" ref="T68:T131" si="22">O68-P68</f>
        <v>-3.6992732049999972</v>
      </c>
      <c r="U68" s="4"/>
      <c r="V68" s="3"/>
      <c r="W68" s="3"/>
    </row>
    <row r="69" spans="1:23" x14ac:dyDescent="0.25">
      <c r="A69" s="7" t="s">
        <v>17</v>
      </c>
      <c r="B69" s="11">
        <v>2000</v>
      </c>
      <c r="C69" s="19">
        <v>0</v>
      </c>
      <c r="D69" s="20">
        <f t="shared" si="11"/>
        <v>0</v>
      </c>
      <c r="E69" s="21">
        <f t="shared" si="12"/>
        <v>1.2755102040816326E-3</v>
      </c>
      <c r="F69" s="19">
        <v>58</v>
      </c>
      <c r="G69" s="20">
        <f t="shared" si="13"/>
        <v>3364</v>
      </c>
      <c r="H69" s="26">
        <f t="shared" si="14"/>
        <v>1389.8440493544351</v>
      </c>
      <c r="I69" s="19">
        <v>7.0339999999999998</v>
      </c>
      <c r="J69" s="20">
        <f t="shared" si="15"/>
        <v>49.477156000000001</v>
      </c>
      <c r="K69" s="26">
        <f t="shared" si="16"/>
        <v>0.33182302207413894</v>
      </c>
      <c r="L69" s="19">
        <v>8</v>
      </c>
      <c r="M69" s="20">
        <f t="shared" si="17"/>
        <v>64</v>
      </c>
      <c r="N69" s="26">
        <f t="shared" si="18"/>
        <v>283.99127967513539</v>
      </c>
      <c r="O69" s="19">
        <v>13</v>
      </c>
      <c r="P69" s="35">
        <f>I69*$W$3+F69*$W$4+C69*$W$5+L69*$W$6+$W$7</f>
        <v>8.9020341179999996</v>
      </c>
      <c r="Q69" s="38">
        <f t="shared" si="19"/>
        <v>147.82093398583922</v>
      </c>
      <c r="R69" s="39">
        <f t="shared" si="20"/>
        <v>264.26173485389569</v>
      </c>
      <c r="S69" s="21">
        <f t="shared" si="21"/>
        <v>16.793324370036043</v>
      </c>
      <c r="T69" s="4">
        <f t="shared" si="22"/>
        <v>4.0979658820000004</v>
      </c>
      <c r="U69" s="4"/>
      <c r="V69" s="3"/>
      <c r="W69" s="3"/>
    </row>
    <row r="70" spans="1:23" x14ac:dyDescent="0.25">
      <c r="A70" s="7" t="s">
        <v>18</v>
      </c>
      <c r="B70" s="11">
        <v>2000</v>
      </c>
      <c r="C70" s="19">
        <v>0</v>
      </c>
      <c r="D70" s="20">
        <f t="shared" si="11"/>
        <v>0</v>
      </c>
      <c r="E70" s="21">
        <f t="shared" si="12"/>
        <v>1.2755102040816326E-3</v>
      </c>
      <c r="F70" s="19">
        <v>69</v>
      </c>
      <c r="G70" s="20">
        <f t="shared" si="13"/>
        <v>4761</v>
      </c>
      <c r="H70" s="26">
        <f t="shared" si="14"/>
        <v>690.67057996668018</v>
      </c>
      <c r="I70" s="19">
        <v>7.0090000000000003</v>
      </c>
      <c r="J70" s="20">
        <f t="shared" si="15"/>
        <v>49.126081000000006</v>
      </c>
      <c r="K70" s="26">
        <f t="shared" si="16"/>
        <v>0.36125006289046496</v>
      </c>
      <c r="L70" s="19">
        <v>21</v>
      </c>
      <c r="M70" s="20">
        <f t="shared" si="17"/>
        <v>441</v>
      </c>
      <c r="N70" s="26">
        <f t="shared" si="18"/>
        <v>14.838218450645577</v>
      </c>
      <c r="O70" s="19">
        <v>17</v>
      </c>
      <c r="P70" s="35">
        <f>I70*$W$3+F70*$W$4+C70*$W$5+L70*$W$6+$W$7</f>
        <v>18.395408943000003</v>
      </c>
      <c r="Q70" s="38">
        <f t="shared" si="19"/>
        <v>66.555627863390242</v>
      </c>
      <c r="R70" s="39">
        <f t="shared" si="20"/>
        <v>45.734846023870091</v>
      </c>
      <c r="S70" s="21">
        <f t="shared" si="21"/>
        <v>1.947166118204386</v>
      </c>
      <c r="T70" s="4">
        <f t="shared" si="22"/>
        <v>-1.3954089430000032</v>
      </c>
      <c r="U70" s="4"/>
      <c r="V70" s="3"/>
      <c r="W70" s="3"/>
    </row>
    <row r="71" spans="1:23" x14ac:dyDescent="0.25">
      <c r="A71" s="7" t="s">
        <v>19</v>
      </c>
      <c r="B71" s="11">
        <v>2000</v>
      </c>
      <c r="C71" s="19">
        <v>0</v>
      </c>
      <c r="D71" s="20">
        <f t="shared" si="11"/>
        <v>0</v>
      </c>
      <c r="E71" s="21">
        <f t="shared" si="12"/>
        <v>1.2755102040816326E-3</v>
      </c>
      <c r="F71" s="19">
        <v>1</v>
      </c>
      <c r="G71" s="20">
        <f t="shared" si="13"/>
        <v>1</v>
      </c>
      <c r="H71" s="26">
        <f t="shared" si="14"/>
        <v>8888.8338452728021</v>
      </c>
      <c r="I71" s="19">
        <v>7.8170000000000002</v>
      </c>
      <c r="J71" s="20">
        <f t="shared" si="15"/>
        <v>61.105489000000006</v>
      </c>
      <c r="K71" s="26">
        <f t="shared" si="16"/>
        <v>4.2832103706787847E-2</v>
      </c>
      <c r="L71" s="19">
        <v>3</v>
      </c>
      <c r="M71" s="20">
        <f t="shared" si="17"/>
        <v>9</v>
      </c>
      <c r="N71" s="26">
        <f t="shared" si="18"/>
        <v>477.51168783840075</v>
      </c>
      <c r="O71" s="19">
        <v>4</v>
      </c>
      <c r="P71" s="35">
        <f>I71*$W$3+F71*$W$4+C71*$W$5+L71*$W$6+$W$7</f>
        <v>3.2747471590000004</v>
      </c>
      <c r="Q71" s="38">
        <f t="shared" si="19"/>
        <v>447.66787276134943</v>
      </c>
      <c r="R71" s="39">
        <f t="shared" si="20"/>
        <v>478.88390048173818</v>
      </c>
      <c r="S71" s="21">
        <f t="shared" si="21"/>
        <v>0.52599168337857072</v>
      </c>
      <c r="T71" s="4">
        <f t="shared" si="22"/>
        <v>0.72525284099999965</v>
      </c>
      <c r="U71" s="4"/>
      <c r="V71" s="3"/>
      <c r="W71" s="3"/>
    </row>
    <row r="72" spans="1:23" x14ac:dyDescent="0.25">
      <c r="A72" s="7" t="s">
        <v>20</v>
      </c>
      <c r="B72" s="11">
        <v>2000</v>
      </c>
      <c r="C72" s="19">
        <v>0</v>
      </c>
      <c r="D72" s="20">
        <f t="shared" si="11"/>
        <v>0</v>
      </c>
      <c r="E72" s="21">
        <f t="shared" si="12"/>
        <v>1.2755102040816326E-3</v>
      </c>
      <c r="F72" s="19">
        <v>115</v>
      </c>
      <c r="G72" s="20">
        <f t="shared" si="13"/>
        <v>13225</v>
      </c>
      <c r="H72" s="26">
        <f t="shared" si="14"/>
        <v>388.85425343606857</v>
      </c>
      <c r="I72" s="19">
        <v>7.7549999999999999</v>
      </c>
      <c r="J72" s="20">
        <f t="shared" si="15"/>
        <v>60.140025000000001</v>
      </c>
      <c r="K72" s="26">
        <f t="shared" si="16"/>
        <v>2.1013164931277861E-2</v>
      </c>
      <c r="L72" s="19">
        <v>35</v>
      </c>
      <c r="M72" s="20">
        <f t="shared" si="17"/>
        <v>1225</v>
      </c>
      <c r="N72" s="26">
        <f t="shared" si="18"/>
        <v>102.98107559350267</v>
      </c>
      <c r="O72" s="19">
        <v>34</v>
      </c>
      <c r="P72" s="35">
        <f>I72*$W$3+F72*$W$4+C72*$W$5+L72*$W$6+$W$7</f>
        <v>33.787590885</v>
      </c>
      <c r="Q72" s="38">
        <f t="shared" si="19"/>
        <v>78.178076842982094</v>
      </c>
      <c r="R72" s="39">
        <f t="shared" si="20"/>
        <v>74.467021043535553</v>
      </c>
      <c r="S72" s="21">
        <f t="shared" si="21"/>
        <v>4.5117632135083144E-2</v>
      </c>
      <c r="T72" s="4">
        <f t="shared" si="22"/>
        <v>0.21240911499999982</v>
      </c>
      <c r="U72" s="4"/>
      <c r="V72" s="3"/>
      <c r="W72" s="3"/>
    </row>
    <row r="73" spans="1:23" x14ac:dyDescent="0.25">
      <c r="A73" s="7" t="s">
        <v>21</v>
      </c>
      <c r="B73" s="11">
        <v>2000</v>
      </c>
      <c r="C73" s="19">
        <v>0</v>
      </c>
      <c r="D73" s="20">
        <f t="shared" si="11"/>
        <v>0</v>
      </c>
      <c r="E73" s="21">
        <f t="shared" si="12"/>
        <v>1.2755102040816326E-3</v>
      </c>
      <c r="F73" s="19">
        <v>26</v>
      </c>
      <c r="G73" s="20">
        <f t="shared" si="13"/>
        <v>676</v>
      </c>
      <c r="H73" s="26">
        <f t="shared" si="14"/>
        <v>4799.8032330279038</v>
      </c>
      <c r="I73" s="19">
        <v>6.4240000000000004</v>
      </c>
      <c r="J73" s="20">
        <f t="shared" si="15"/>
        <v>41.267776000000005</v>
      </c>
      <c r="K73" s="26">
        <f t="shared" si="16"/>
        <v>1.4066928179925082</v>
      </c>
      <c r="L73" s="19">
        <v>6</v>
      </c>
      <c r="M73" s="20">
        <f t="shared" si="17"/>
        <v>36</v>
      </c>
      <c r="N73" s="26">
        <f t="shared" si="18"/>
        <v>355.39944294044153</v>
      </c>
      <c r="O73" s="19">
        <v>7</v>
      </c>
      <c r="P73" s="35">
        <f>I73*$W$3+F73*$W$4+C73*$W$5+L73*$W$6+$W$7</f>
        <v>3.0750326480000005</v>
      </c>
      <c r="Q73" s="38">
        <f t="shared" si="19"/>
        <v>329.71889316951268</v>
      </c>
      <c r="R73" s="39">
        <f t="shared" si="20"/>
        <v>487.66465786100304</v>
      </c>
      <c r="S73" s="21">
        <f t="shared" si="21"/>
        <v>15.405368714265888</v>
      </c>
      <c r="T73" s="4">
        <f t="shared" si="22"/>
        <v>3.9249673519999995</v>
      </c>
      <c r="U73" s="4"/>
      <c r="V73" s="3"/>
      <c r="W73" s="3"/>
    </row>
    <row r="74" spans="1:23" x14ac:dyDescent="0.25">
      <c r="A74" s="7" t="s">
        <v>22</v>
      </c>
      <c r="B74" s="11">
        <v>2000</v>
      </c>
      <c r="C74" s="19">
        <v>0</v>
      </c>
      <c r="D74" s="20">
        <f t="shared" si="11"/>
        <v>0</v>
      </c>
      <c r="E74" s="21">
        <f t="shared" si="12"/>
        <v>1.2755102040816326E-3</v>
      </c>
      <c r="F74" s="19">
        <v>110</v>
      </c>
      <c r="G74" s="20">
        <f t="shared" si="13"/>
        <v>12100</v>
      </c>
      <c r="H74" s="26">
        <f t="shared" si="14"/>
        <v>216.6603758850481</v>
      </c>
      <c r="I74" s="19">
        <v>8.1029999999999998</v>
      </c>
      <c r="J74" s="20">
        <f t="shared" si="15"/>
        <v>65.658608999999998</v>
      </c>
      <c r="K74" s="26">
        <f t="shared" si="16"/>
        <v>0.24300875676801056</v>
      </c>
      <c r="L74" s="19">
        <v>14</v>
      </c>
      <c r="M74" s="20">
        <f t="shared" si="17"/>
        <v>196</v>
      </c>
      <c r="N74" s="26">
        <f t="shared" si="18"/>
        <v>117.76678987921703</v>
      </c>
      <c r="O74" s="19">
        <v>18</v>
      </c>
      <c r="P74" s="35">
        <f>I74*$W$3+F74*$W$4+C74*$W$5+L74*$W$6+$W$7</f>
        <v>20.441455681000004</v>
      </c>
      <c r="Q74" s="38">
        <f t="shared" si="19"/>
        <v>51.239301332778005</v>
      </c>
      <c r="R74" s="39">
        <f t="shared" si="20"/>
        <v>22.247330435850852</v>
      </c>
      <c r="S74" s="21">
        <f t="shared" si="21"/>
        <v>5.9607058422871946</v>
      </c>
      <c r="T74" s="4">
        <f t="shared" si="22"/>
        <v>-2.4414556810000043</v>
      </c>
      <c r="U74" s="4"/>
      <c r="V74" s="3"/>
      <c r="W74" s="3"/>
    </row>
    <row r="75" spans="1:23" x14ac:dyDescent="0.25">
      <c r="A75" s="7" t="s">
        <v>23</v>
      </c>
      <c r="B75" s="11">
        <v>2000</v>
      </c>
      <c r="C75" s="19">
        <v>0</v>
      </c>
      <c r="D75" s="20">
        <f t="shared" si="11"/>
        <v>0</v>
      </c>
      <c r="E75" s="21">
        <f t="shared" si="12"/>
        <v>1.2755102040816326E-3</v>
      </c>
      <c r="F75" s="19">
        <v>22</v>
      </c>
      <c r="G75" s="20">
        <f t="shared" si="13"/>
        <v>484</v>
      </c>
      <c r="H75" s="26">
        <f t="shared" si="14"/>
        <v>5370.0481309870875</v>
      </c>
      <c r="I75" s="19">
        <v>7.5049999999999999</v>
      </c>
      <c r="J75" s="20">
        <f t="shared" si="15"/>
        <v>56.325024999999997</v>
      </c>
      <c r="K75" s="26">
        <f t="shared" si="16"/>
        <v>1.10335730945445E-2</v>
      </c>
      <c r="L75" s="19">
        <v>8</v>
      </c>
      <c r="M75" s="20">
        <f t="shared" si="17"/>
        <v>64</v>
      </c>
      <c r="N75" s="26">
        <f t="shared" si="18"/>
        <v>283.99127967513539</v>
      </c>
      <c r="O75" s="19">
        <v>7</v>
      </c>
      <c r="P75" s="35">
        <f>I75*$W$3+F75*$W$4+C75*$W$5+L75*$W$6+$W$7</f>
        <v>7.3810621350000041</v>
      </c>
      <c r="Q75" s="38">
        <f t="shared" si="19"/>
        <v>329.71889316951268</v>
      </c>
      <c r="R75" s="39">
        <f t="shared" si="20"/>
        <v>316.02532459713103</v>
      </c>
      <c r="S75" s="21">
        <f t="shared" si="21"/>
        <v>0.14520835073076133</v>
      </c>
      <c r="T75" s="4">
        <f t="shared" si="22"/>
        <v>-0.38106213500000408</v>
      </c>
      <c r="U75" s="4"/>
      <c r="V75" s="3"/>
      <c r="W75" s="3"/>
    </row>
    <row r="76" spans="1:23" x14ac:dyDescent="0.25">
      <c r="A76" s="7" t="s">
        <v>24</v>
      </c>
      <c r="B76" s="11">
        <v>2000</v>
      </c>
      <c r="C76" s="19">
        <v>0</v>
      </c>
      <c r="D76" s="20">
        <f t="shared" si="11"/>
        <v>0</v>
      </c>
      <c r="E76" s="21">
        <f t="shared" si="12"/>
        <v>1.2755102040816326E-3</v>
      </c>
      <c r="F76" s="19">
        <v>106</v>
      </c>
      <c r="G76" s="20">
        <f t="shared" si="13"/>
        <v>11236</v>
      </c>
      <c r="H76" s="26">
        <f t="shared" si="14"/>
        <v>114.90527384423171</v>
      </c>
      <c r="I76" s="19">
        <v>7.6719999999999997</v>
      </c>
      <c r="J76" s="20">
        <f t="shared" si="15"/>
        <v>58.859583999999998</v>
      </c>
      <c r="K76" s="26">
        <f t="shared" si="16"/>
        <v>3.8389404414823618E-3</v>
      </c>
      <c r="L76" s="19">
        <v>27</v>
      </c>
      <c r="M76" s="20">
        <f t="shared" si="17"/>
        <v>729</v>
      </c>
      <c r="N76" s="26">
        <f t="shared" si="18"/>
        <v>4.6137286547271898</v>
      </c>
      <c r="O76" s="19">
        <v>28</v>
      </c>
      <c r="P76" s="35">
        <f>I76*$W$3+F76*$W$4+C76*$W$5+L76*$W$6+$W$7</f>
        <v>27.461623743999997</v>
      </c>
      <c r="Q76" s="38">
        <f t="shared" si="19"/>
        <v>8.0760360266555633</v>
      </c>
      <c r="R76" s="39">
        <f t="shared" si="20"/>
        <v>5.3059301769046163</v>
      </c>
      <c r="S76" s="21">
        <f t="shared" si="21"/>
        <v>0.28984899302458073</v>
      </c>
      <c r="T76" s="4">
        <f t="shared" si="22"/>
        <v>0.53837625600000294</v>
      </c>
      <c r="U76" s="4"/>
      <c r="V76" s="3"/>
      <c r="W76" s="3"/>
    </row>
    <row r="77" spans="1:23" x14ac:dyDescent="0.25">
      <c r="A77" s="7" t="s">
        <v>25</v>
      </c>
      <c r="B77" s="11">
        <v>2000</v>
      </c>
      <c r="C77" s="19">
        <v>0</v>
      </c>
      <c r="D77" s="20">
        <f t="shared" si="11"/>
        <v>0</v>
      </c>
      <c r="E77" s="21">
        <f t="shared" si="12"/>
        <v>1.2755102040816326E-3</v>
      </c>
      <c r="F77" s="19">
        <v>26</v>
      </c>
      <c r="G77" s="20">
        <f t="shared" si="13"/>
        <v>676</v>
      </c>
      <c r="H77" s="26">
        <f t="shared" si="14"/>
        <v>4799.8032330279038</v>
      </c>
      <c r="I77" s="19">
        <v>7.9950000000000001</v>
      </c>
      <c r="J77" s="20">
        <f t="shared" si="15"/>
        <v>63.920025000000003</v>
      </c>
      <c r="K77" s="26">
        <f t="shared" si="16"/>
        <v>0.14819357309454204</v>
      </c>
      <c r="L77" s="19">
        <v>1</v>
      </c>
      <c r="M77" s="20">
        <f t="shared" si="17"/>
        <v>1</v>
      </c>
      <c r="N77" s="26">
        <f t="shared" si="18"/>
        <v>568.91985110370683</v>
      </c>
      <c r="O77" s="19">
        <v>6</v>
      </c>
      <c r="P77" s="35">
        <f>I77*$W$3+F77*$W$4+C77*$W$5+L77*$W$6+$W$7</f>
        <v>4.5405253650000006</v>
      </c>
      <c r="Q77" s="38">
        <f t="shared" si="19"/>
        <v>367.03521970012491</v>
      </c>
      <c r="R77" s="39">
        <f t="shared" si="20"/>
        <v>425.08699258813942</v>
      </c>
      <c r="S77" s="21">
        <f t="shared" si="21"/>
        <v>2.1300662102083816</v>
      </c>
      <c r="T77" s="4">
        <f t="shared" si="22"/>
        <v>1.4594746349999994</v>
      </c>
      <c r="U77" s="4"/>
      <c r="V77" s="3"/>
      <c r="W77" s="3"/>
    </row>
    <row r="78" spans="1:23" x14ac:dyDescent="0.25">
      <c r="A78" s="7" t="s">
        <v>26</v>
      </c>
      <c r="B78" s="11">
        <v>2000</v>
      </c>
      <c r="C78" s="19">
        <v>0</v>
      </c>
      <c r="D78" s="20">
        <f t="shared" si="11"/>
        <v>0</v>
      </c>
      <c r="E78" s="21">
        <f t="shared" si="12"/>
        <v>1.2755102040816326E-3</v>
      </c>
      <c r="F78" s="19">
        <v>84</v>
      </c>
      <c r="G78" s="20">
        <f t="shared" si="13"/>
        <v>7056</v>
      </c>
      <c r="H78" s="26">
        <f t="shared" si="14"/>
        <v>127.25221261974161</v>
      </c>
      <c r="I78" s="19">
        <v>7.202</v>
      </c>
      <c r="J78" s="20">
        <f t="shared" si="15"/>
        <v>51.868803999999997</v>
      </c>
      <c r="K78" s="26">
        <f t="shared" si="16"/>
        <v>0.16649730778842362</v>
      </c>
      <c r="L78" s="19">
        <v>19</v>
      </c>
      <c r="M78" s="20">
        <f t="shared" si="17"/>
        <v>361</v>
      </c>
      <c r="N78" s="26">
        <f t="shared" si="18"/>
        <v>34.246381715951706</v>
      </c>
      <c r="O78" s="19">
        <v>25</v>
      </c>
      <c r="P78" s="35">
        <f>I78*$W$3+F78*$W$4+C78*$W$5+L78*$W$6+$W$7</f>
        <v>18.884902053999998</v>
      </c>
      <c r="Q78" s="38">
        <f t="shared" si="19"/>
        <v>2.501561849229474E-2</v>
      </c>
      <c r="R78" s="39">
        <f t="shared" si="20"/>
        <v>39.353806225277985</v>
      </c>
      <c r="S78" s="21">
        <f t="shared" si="21"/>
        <v>37.394422889173448</v>
      </c>
      <c r="T78" s="4">
        <f t="shared" si="22"/>
        <v>6.1150979460000023</v>
      </c>
      <c r="U78" s="4"/>
      <c r="V78" s="3"/>
      <c r="W78" s="3"/>
    </row>
    <row r="79" spans="1:23" x14ac:dyDescent="0.25">
      <c r="A79" s="7" t="s">
        <v>27</v>
      </c>
      <c r="B79" s="11">
        <v>2000</v>
      </c>
      <c r="C79" s="19">
        <v>0</v>
      </c>
      <c r="D79" s="20">
        <f t="shared" si="11"/>
        <v>0</v>
      </c>
      <c r="E79" s="21">
        <f t="shared" si="12"/>
        <v>1.2755102040816326E-3</v>
      </c>
      <c r="F79" s="19">
        <v>49</v>
      </c>
      <c r="G79" s="20">
        <f t="shared" si="13"/>
        <v>2401</v>
      </c>
      <c r="H79" s="26">
        <f t="shared" si="14"/>
        <v>2141.8950697625983</v>
      </c>
      <c r="I79" s="19">
        <v>6.6520000000000001</v>
      </c>
      <c r="J79" s="20">
        <f t="shared" si="15"/>
        <v>44.249104000000003</v>
      </c>
      <c r="K79" s="26">
        <f t="shared" si="16"/>
        <v>0.91784220574760977</v>
      </c>
      <c r="L79" s="19">
        <v>7</v>
      </c>
      <c r="M79" s="20">
        <f t="shared" si="17"/>
        <v>49</v>
      </c>
      <c r="N79" s="26">
        <f t="shared" si="18"/>
        <v>318.69536130778846</v>
      </c>
      <c r="O79" s="19">
        <v>10</v>
      </c>
      <c r="P79" s="35">
        <f>I79*$W$3+F79*$W$4+C79*$W$5+L79*$W$6+$W$7</f>
        <v>6.328820204000003</v>
      </c>
      <c r="Q79" s="38">
        <f t="shared" si="19"/>
        <v>229.76991357767596</v>
      </c>
      <c r="R79" s="39">
        <f t="shared" si="20"/>
        <v>354.54416012035688</v>
      </c>
      <c r="S79" s="21">
        <f t="shared" si="21"/>
        <v>13.477561094558579</v>
      </c>
      <c r="T79" s="4">
        <f t="shared" si="22"/>
        <v>3.671179795999997</v>
      </c>
      <c r="U79" s="4"/>
      <c r="V79" s="3"/>
      <c r="W79" s="3"/>
    </row>
    <row r="80" spans="1:23" x14ac:dyDescent="0.25">
      <c r="A80" s="7" t="s">
        <v>28</v>
      </c>
      <c r="B80" s="11">
        <v>2000</v>
      </c>
      <c r="C80" s="19">
        <v>0</v>
      </c>
      <c r="D80" s="20">
        <f t="shared" si="11"/>
        <v>0</v>
      </c>
      <c r="E80" s="21">
        <f t="shared" si="12"/>
        <v>1.2755102040816326E-3</v>
      </c>
      <c r="F80" s="19">
        <v>70</v>
      </c>
      <c r="G80" s="20">
        <f t="shared" si="13"/>
        <v>4900</v>
      </c>
      <c r="H80" s="26">
        <f t="shared" si="14"/>
        <v>639.10935547688428</v>
      </c>
      <c r="I80" s="19">
        <v>6.5860000000000003</v>
      </c>
      <c r="J80" s="20">
        <f t="shared" si="15"/>
        <v>43.375396000000002</v>
      </c>
      <c r="K80" s="26">
        <f t="shared" si="16"/>
        <v>1.0486595935027119</v>
      </c>
      <c r="L80" s="19">
        <v>6</v>
      </c>
      <c r="M80" s="20">
        <f t="shared" si="17"/>
        <v>36</v>
      </c>
      <c r="N80" s="26">
        <f t="shared" si="18"/>
        <v>355.39944294044153</v>
      </c>
      <c r="O80" s="19">
        <v>4</v>
      </c>
      <c r="P80" s="35">
        <f>I80*$W$3+F80*$W$4+C80*$W$5+L80*$W$6+$W$7</f>
        <v>7.1870736219999998</v>
      </c>
      <c r="Q80" s="38">
        <f t="shared" si="19"/>
        <v>447.66787276134943</v>
      </c>
      <c r="R80" s="39">
        <f t="shared" si="20"/>
        <v>322.96006296774459</v>
      </c>
      <c r="S80" s="21">
        <f t="shared" si="21"/>
        <v>10.157438272048198</v>
      </c>
      <c r="T80" s="4">
        <f t="shared" si="22"/>
        <v>-3.1870736219999998</v>
      </c>
      <c r="U80" s="4"/>
      <c r="V80" s="3"/>
      <c r="W80" s="3"/>
    </row>
    <row r="81" spans="1:23" x14ac:dyDescent="0.25">
      <c r="A81" s="7" t="s">
        <v>29</v>
      </c>
      <c r="B81" s="11">
        <v>2000</v>
      </c>
      <c r="C81" s="19">
        <v>0</v>
      </c>
      <c r="D81" s="20">
        <f t="shared" si="11"/>
        <v>0</v>
      </c>
      <c r="E81" s="21">
        <f t="shared" si="12"/>
        <v>1.2755102040816326E-3</v>
      </c>
      <c r="F81" s="19">
        <v>17</v>
      </c>
      <c r="G81" s="20">
        <f t="shared" si="13"/>
        <v>289</v>
      </c>
      <c r="H81" s="26">
        <f t="shared" si="14"/>
        <v>6127.8542534360677</v>
      </c>
      <c r="I81" s="19">
        <v>7.36</v>
      </c>
      <c r="J81" s="20">
        <f t="shared" si="15"/>
        <v>54.169600000000003</v>
      </c>
      <c r="K81" s="26">
        <f t="shared" si="16"/>
        <v>6.252040982923894E-2</v>
      </c>
      <c r="L81" s="19">
        <v>5</v>
      </c>
      <c r="M81" s="20">
        <f t="shared" si="17"/>
        <v>25</v>
      </c>
      <c r="N81" s="26">
        <f t="shared" si="18"/>
        <v>394.1035245730946</v>
      </c>
      <c r="O81" s="19">
        <v>4</v>
      </c>
      <c r="P81" s="35">
        <f>I81*$W$3+F81*$W$4+C81*$W$5+L81*$W$6+$W$7</f>
        <v>4.5274217200000031</v>
      </c>
      <c r="Q81" s="38">
        <f t="shared" si="19"/>
        <v>447.66787276134943</v>
      </c>
      <c r="R81" s="39">
        <f t="shared" si="20"/>
        <v>425.62749670921988</v>
      </c>
      <c r="S81" s="21">
        <f t="shared" si="21"/>
        <v>0.27817367072776167</v>
      </c>
      <c r="T81" s="4">
        <f t="shared" si="22"/>
        <v>-0.52742172000000309</v>
      </c>
      <c r="U81" s="4"/>
      <c r="V81" s="3"/>
      <c r="W81" s="3"/>
    </row>
    <row r="82" spans="1:23" x14ac:dyDescent="0.25">
      <c r="A82" s="7" t="s">
        <v>30</v>
      </c>
      <c r="B82" s="11">
        <v>2000</v>
      </c>
      <c r="C82" s="19">
        <v>0</v>
      </c>
      <c r="D82" s="20">
        <f t="shared" si="11"/>
        <v>0</v>
      </c>
      <c r="E82" s="21">
        <f t="shared" si="12"/>
        <v>1.2755102040816326E-3</v>
      </c>
      <c r="F82" s="19">
        <v>74</v>
      </c>
      <c r="G82" s="20">
        <f t="shared" si="13"/>
        <v>5476</v>
      </c>
      <c r="H82" s="26">
        <f t="shared" si="14"/>
        <v>452.86445751770066</v>
      </c>
      <c r="I82" s="19">
        <v>7.351</v>
      </c>
      <c r="J82" s="20">
        <f t="shared" si="15"/>
        <v>54.037201000000003</v>
      </c>
      <c r="K82" s="26">
        <f t="shared" si="16"/>
        <v>6.7102144523116705E-2</v>
      </c>
      <c r="L82" s="19">
        <v>20</v>
      </c>
      <c r="M82" s="20">
        <f t="shared" si="17"/>
        <v>400</v>
      </c>
      <c r="N82" s="26">
        <f t="shared" si="18"/>
        <v>23.542300083298642</v>
      </c>
      <c r="O82" s="19">
        <v>26</v>
      </c>
      <c r="P82" s="35">
        <f>I82*$W$3+F82*$W$4+C82*$W$5+L82*$W$6+$W$7</f>
        <v>19.184467776999998</v>
      </c>
      <c r="Q82" s="38">
        <f t="shared" si="19"/>
        <v>0.70868908788005069</v>
      </c>
      <c r="R82" s="39">
        <f t="shared" si="20"/>
        <v>35.685037787008937</v>
      </c>
      <c r="S82" s="21">
        <f t="shared" si="21"/>
        <v>46.451479482751346</v>
      </c>
      <c r="T82" s="4">
        <f t="shared" si="22"/>
        <v>6.8155322230000017</v>
      </c>
      <c r="U82" s="4"/>
      <c r="V82" s="3"/>
      <c r="W82" s="3"/>
    </row>
    <row r="83" spans="1:23" x14ac:dyDescent="0.25">
      <c r="A83" s="7" t="s">
        <v>31</v>
      </c>
      <c r="B83" s="11">
        <v>2000</v>
      </c>
      <c r="C83" s="19">
        <v>0</v>
      </c>
      <c r="D83" s="20">
        <f t="shared" si="11"/>
        <v>0</v>
      </c>
      <c r="E83" s="21">
        <f t="shared" si="12"/>
        <v>1.2755102040816326E-3</v>
      </c>
      <c r="F83" s="19">
        <v>194</v>
      </c>
      <c r="G83" s="20">
        <f t="shared" si="13"/>
        <v>37636</v>
      </c>
      <c r="H83" s="26">
        <f t="shared" si="14"/>
        <v>9745.5175187421919</v>
      </c>
      <c r="I83" s="19">
        <v>8.1660000000000004</v>
      </c>
      <c r="J83" s="20">
        <f t="shared" si="15"/>
        <v>66.68355600000001</v>
      </c>
      <c r="K83" s="26">
        <f t="shared" si="16"/>
        <v>0.30909061391086801</v>
      </c>
      <c r="L83" s="19">
        <v>63</v>
      </c>
      <c r="M83" s="20">
        <f t="shared" si="17"/>
        <v>3969</v>
      </c>
      <c r="N83" s="26">
        <f t="shared" si="18"/>
        <v>1455.2667898792165</v>
      </c>
      <c r="O83" s="19">
        <v>88</v>
      </c>
      <c r="P83" s="35">
        <f>I83*$W$3+F83*$W$4+C83*$W$5+L83*$W$6+$W$7</f>
        <v>60.201497281999991</v>
      </c>
      <c r="Q83" s="38">
        <f t="shared" si="19"/>
        <v>3949.0964441899209</v>
      </c>
      <c r="R83" s="39">
        <f t="shared" si="20"/>
        <v>1228.0352590055736</v>
      </c>
      <c r="S83" s="21">
        <f t="shared" si="21"/>
        <v>772.75675336265385</v>
      </c>
      <c r="T83" s="4">
        <f t="shared" si="22"/>
        <v>27.798502718000009</v>
      </c>
      <c r="U83" s="4"/>
      <c r="V83" s="3"/>
      <c r="W83" s="3"/>
    </row>
    <row r="84" spans="1:23" x14ac:dyDescent="0.25">
      <c r="A84" s="7" t="s">
        <v>32</v>
      </c>
      <c r="B84" s="11">
        <v>2000</v>
      </c>
      <c r="C84" s="19">
        <v>0</v>
      </c>
      <c r="D84" s="20">
        <f t="shared" si="11"/>
        <v>0</v>
      </c>
      <c r="E84" s="21">
        <f t="shared" si="12"/>
        <v>1.2755102040816326E-3</v>
      </c>
      <c r="F84" s="19">
        <v>18</v>
      </c>
      <c r="G84" s="20">
        <f t="shared" si="13"/>
        <v>324</v>
      </c>
      <c r="H84" s="26">
        <f t="shared" si="14"/>
        <v>5972.2930289462711</v>
      </c>
      <c r="I84" s="19">
        <v>7.8010000000000002</v>
      </c>
      <c r="J84" s="20">
        <f t="shared" si="15"/>
        <v>60.855601</v>
      </c>
      <c r="K84" s="26">
        <f t="shared" si="16"/>
        <v>3.6465409829236899E-2</v>
      </c>
      <c r="L84" s="19">
        <v>2</v>
      </c>
      <c r="M84" s="20">
        <f t="shared" si="17"/>
        <v>4</v>
      </c>
      <c r="N84" s="26">
        <f t="shared" si="18"/>
        <v>522.21576947105382</v>
      </c>
      <c r="O84" s="19">
        <v>3</v>
      </c>
      <c r="P84" s="35">
        <f>I84*$W$3+F84*$W$4+C84*$W$5+L84*$W$6+$W$7</f>
        <v>3.9568769269999997</v>
      </c>
      <c r="Q84" s="38">
        <f t="shared" si="19"/>
        <v>490.98419929196166</v>
      </c>
      <c r="R84" s="39">
        <f t="shared" si="20"/>
        <v>449.49454239884585</v>
      </c>
      <c r="S84" s="21">
        <f t="shared" si="21"/>
        <v>0.91561345342496281</v>
      </c>
      <c r="T84" s="4">
        <f t="shared" si="22"/>
        <v>-0.95687692699999971</v>
      </c>
      <c r="U84" s="4"/>
      <c r="V84" s="3"/>
      <c r="W84" s="3"/>
    </row>
    <row r="85" spans="1:23" x14ac:dyDescent="0.25">
      <c r="A85" s="7" t="s">
        <v>33</v>
      </c>
      <c r="B85" s="11">
        <v>2000</v>
      </c>
      <c r="C85" s="19">
        <v>0</v>
      </c>
      <c r="D85" s="20">
        <f t="shared" si="11"/>
        <v>0</v>
      </c>
      <c r="E85" s="21">
        <f t="shared" si="12"/>
        <v>1.2755102040816326E-3</v>
      </c>
      <c r="F85" s="19">
        <v>17</v>
      </c>
      <c r="G85" s="20">
        <f t="shared" si="13"/>
        <v>289</v>
      </c>
      <c r="H85" s="26">
        <f t="shared" si="14"/>
        <v>6127.8542534360677</v>
      </c>
      <c r="I85" s="19">
        <v>7.8010000000000002</v>
      </c>
      <c r="J85" s="20">
        <f t="shared" si="15"/>
        <v>60.855601</v>
      </c>
      <c r="K85" s="26">
        <f t="shared" si="16"/>
        <v>3.6465409829236899E-2</v>
      </c>
      <c r="L85" s="19">
        <v>6</v>
      </c>
      <c r="M85" s="20">
        <f t="shared" si="17"/>
        <v>36</v>
      </c>
      <c r="N85" s="26">
        <f t="shared" si="18"/>
        <v>355.39944294044153</v>
      </c>
      <c r="O85" s="19">
        <v>5</v>
      </c>
      <c r="P85" s="35">
        <f>I85*$W$3+F85*$W$4+C85*$W$5+L85*$W$6+$W$7</f>
        <v>6.5409509270000008</v>
      </c>
      <c r="Q85" s="38">
        <f t="shared" si="19"/>
        <v>406.3515462307372</v>
      </c>
      <c r="R85" s="39">
        <f t="shared" si="20"/>
        <v>346.60059524957768</v>
      </c>
      <c r="S85" s="21">
        <f t="shared" si="21"/>
        <v>2.3745297594221619</v>
      </c>
      <c r="T85" s="4">
        <f t="shared" si="22"/>
        <v>-1.5409509270000008</v>
      </c>
      <c r="U85" s="4"/>
      <c r="V85" s="3"/>
      <c r="W85" s="3"/>
    </row>
    <row r="86" spans="1:23" ht="15.75" thickBot="1" x14ac:dyDescent="0.3">
      <c r="A86" s="7" t="s">
        <v>34</v>
      </c>
      <c r="B86" s="11">
        <v>2000</v>
      </c>
      <c r="C86" s="19">
        <v>0</v>
      </c>
      <c r="D86" s="20">
        <f t="shared" si="11"/>
        <v>0</v>
      </c>
      <c r="E86" s="21">
        <f t="shared" si="12"/>
        <v>1.2755102040816326E-3</v>
      </c>
      <c r="F86" s="19">
        <v>253</v>
      </c>
      <c r="G86" s="20">
        <f t="shared" si="13"/>
        <v>64009</v>
      </c>
      <c r="H86" s="26">
        <f t="shared" si="14"/>
        <v>24875.405273844233</v>
      </c>
      <c r="I86" s="19">
        <v>8.4499999999999993</v>
      </c>
      <c r="J86" s="20">
        <f t="shared" si="15"/>
        <v>71.402499999999989</v>
      </c>
      <c r="K86" s="26">
        <f t="shared" si="16"/>
        <v>0.70553143023739562</v>
      </c>
      <c r="L86" s="19">
        <v>101</v>
      </c>
      <c r="M86" s="20">
        <f t="shared" si="17"/>
        <v>10201</v>
      </c>
      <c r="N86" s="26">
        <f t="shared" si="18"/>
        <v>5798.5116878383997</v>
      </c>
      <c r="O86" s="19">
        <v>90</v>
      </c>
      <c r="P86" s="36">
        <f>I86*$W$3+F86*$W$4+C86*$W$5+L86*$W$6+$W$7</f>
        <v>91.249014149999994</v>
      </c>
      <c r="Q86" s="38">
        <f t="shared" si="19"/>
        <v>4204.4637911286973</v>
      </c>
      <c r="R86" s="39">
        <f t="shared" si="20"/>
        <v>4368.0005706628417</v>
      </c>
      <c r="S86" s="21">
        <f t="shared" si="21"/>
        <v>1.5600363469002065</v>
      </c>
      <c r="T86" s="4">
        <f t="shared" si="22"/>
        <v>-1.2490141499999936</v>
      </c>
      <c r="U86" s="4"/>
      <c r="V86" s="3"/>
      <c r="W86" s="3"/>
    </row>
    <row r="87" spans="1:23" x14ac:dyDescent="0.25">
      <c r="A87" s="7" t="s">
        <v>7</v>
      </c>
      <c r="B87" s="12">
        <v>2004</v>
      </c>
      <c r="C87" s="19">
        <v>0</v>
      </c>
      <c r="D87" s="20">
        <f t="shared" si="11"/>
        <v>0</v>
      </c>
      <c r="E87" s="21">
        <f t="shared" si="12"/>
        <v>1.2755102040816326E-3</v>
      </c>
      <c r="F87" s="19">
        <v>202</v>
      </c>
      <c r="G87" s="20">
        <f t="shared" si="13"/>
        <v>40804</v>
      </c>
      <c r="H87" s="26">
        <f t="shared" si="14"/>
        <v>11389.027722823825</v>
      </c>
      <c r="I87" s="19">
        <v>7.3040000000000003</v>
      </c>
      <c r="J87" s="20">
        <f t="shared" si="15"/>
        <v>53.348416000000007</v>
      </c>
      <c r="K87" s="26">
        <f t="shared" si="16"/>
        <v>9.3660981257810652E-2</v>
      </c>
      <c r="L87" s="19">
        <v>58</v>
      </c>
      <c r="M87" s="20">
        <f t="shared" si="17"/>
        <v>3364</v>
      </c>
      <c r="N87" s="26">
        <f t="shared" si="18"/>
        <v>1098.787198042482</v>
      </c>
      <c r="O87" s="19">
        <v>50</v>
      </c>
      <c r="P87" s="35">
        <f>I87*$W$3+F87*$W$4+C87*$W$5+L87*$W$6+$W$7</f>
        <v>54.893492408</v>
      </c>
      <c r="Q87" s="38">
        <f t="shared" si="19"/>
        <v>617.11685235318623</v>
      </c>
      <c r="R87" s="39">
        <f t="shared" si="20"/>
        <v>884.18979922433982</v>
      </c>
      <c r="S87" s="21">
        <f t="shared" si="21"/>
        <v>23.94626794715364</v>
      </c>
      <c r="T87" s="4">
        <f t="shared" si="22"/>
        <v>-4.8934924080000002</v>
      </c>
      <c r="U87" s="4"/>
      <c r="V87" s="3"/>
      <c r="W87" s="3"/>
    </row>
    <row r="88" spans="1:23" x14ac:dyDescent="0.25">
      <c r="A88" s="7" t="s">
        <v>8</v>
      </c>
      <c r="B88" s="12">
        <v>2004</v>
      </c>
      <c r="C88" s="19">
        <v>0</v>
      </c>
      <c r="D88" s="20">
        <f t="shared" si="11"/>
        <v>0</v>
      </c>
      <c r="E88" s="21">
        <f t="shared" si="12"/>
        <v>1.2755102040816326E-3</v>
      </c>
      <c r="F88" s="19">
        <v>119</v>
      </c>
      <c r="G88" s="20">
        <f t="shared" si="13"/>
        <v>14161</v>
      </c>
      <c r="H88" s="26">
        <f t="shared" si="14"/>
        <v>562.60935547688496</v>
      </c>
      <c r="I88" s="19">
        <v>8.2650000000000006</v>
      </c>
      <c r="J88" s="20">
        <f t="shared" si="15"/>
        <v>68.310225000000003</v>
      </c>
      <c r="K88" s="26">
        <f t="shared" si="16"/>
        <v>0.42897153227821477</v>
      </c>
      <c r="L88" s="19">
        <v>12</v>
      </c>
      <c r="M88" s="20">
        <f t="shared" si="17"/>
        <v>144</v>
      </c>
      <c r="N88" s="26">
        <f t="shared" si="18"/>
        <v>165.17495314452316</v>
      </c>
      <c r="O88" s="19">
        <v>10</v>
      </c>
      <c r="P88" s="35">
        <f>I88*$W$3+F88*$W$4+C88*$W$5+L88*$W$6+$W$7</f>
        <v>20.343004654999998</v>
      </c>
      <c r="Q88" s="38">
        <f t="shared" si="19"/>
        <v>229.76991357767596</v>
      </c>
      <c r="R88" s="39">
        <f t="shared" si="20"/>
        <v>23.185752442405203</v>
      </c>
      <c r="S88" s="21">
        <f t="shared" si="21"/>
        <v>106.97774529335163</v>
      </c>
      <c r="T88" s="4">
        <f t="shared" si="22"/>
        <v>-10.343004654999998</v>
      </c>
      <c r="U88" s="4"/>
      <c r="V88" s="3"/>
      <c r="W88" s="3"/>
    </row>
    <row r="89" spans="1:23" x14ac:dyDescent="0.25">
      <c r="A89" s="7" t="s">
        <v>9</v>
      </c>
      <c r="B89" s="12">
        <v>2004</v>
      </c>
      <c r="C89" s="19">
        <v>0</v>
      </c>
      <c r="D89" s="20">
        <f t="shared" si="11"/>
        <v>0</v>
      </c>
      <c r="E89" s="21">
        <f t="shared" si="12"/>
        <v>1.2755102040816326E-3</v>
      </c>
      <c r="F89" s="19">
        <v>132</v>
      </c>
      <c r="G89" s="20">
        <f t="shared" si="13"/>
        <v>17424</v>
      </c>
      <c r="H89" s="26">
        <f t="shared" si="14"/>
        <v>1348.3134371095382</v>
      </c>
      <c r="I89" s="19">
        <v>7.5039999999999996</v>
      </c>
      <c r="J89" s="20">
        <f t="shared" si="15"/>
        <v>56.31001599999999</v>
      </c>
      <c r="K89" s="26">
        <f t="shared" si="16"/>
        <v>1.1244654727197639E-2</v>
      </c>
      <c r="L89" s="19">
        <v>14</v>
      </c>
      <c r="M89" s="20">
        <f t="shared" si="17"/>
        <v>196</v>
      </c>
      <c r="N89" s="26">
        <f t="shared" si="18"/>
        <v>117.76678987921703</v>
      </c>
      <c r="O89" s="19">
        <v>12</v>
      </c>
      <c r="P89" s="35">
        <f>I89*$W$3+F89*$W$4+C89*$W$5+L89*$W$6+$W$7</f>
        <v>20.420533807999998</v>
      </c>
      <c r="Q89" s="38">
        <f t="shared" si="19"/>
        <v>173.13726051645148</v>
      </c>
      <c r="R89" s="39">
        <f t="shared" si="20"/>
        <v>22.445132874734718</v>
      </c>
      <c r="S89" s="21">
        <f t="shared" si="21"/>
        <v>70.905389611670955</v>
      </c>
      <c r="T89" s="4">
        <f t="shared" si="22"/>
        <v>-8.4205338079999983</v>
      </c>
      <c r="U89" s="4"/>
      <c r="V89" s="3"/>
      <c r="W89" s="3"/>
    </row>
    <row r="90" spans="1:23" x14ac:dyDescent="0.25">
      <c r="A90" s="7" t="s">
        <v>10</v>
      </c>
      <c r="B90" s="12">
        <v>2004</v>
      </c>
      <c r="C90" s="19">
        <v>0</v>
      </c>
      <c r="D90" s="20">
        <f t="shared" si="11"/>
        <v>0</v>
      </c>
      <c r="E90" s="21">
        <f t="shared" si="12"/>
        <v>1.2755102040816326E-3</v>
      </c>
      <c r="F90" s="19">
        <v>247</v>
      </c>
      <c r="G90" s="20">
        <f t="shared" si="13"/>
        <v>61009</v>
      </c>
      <c r="H90" s="26">
        <f t="shared" si="14"/>
        <v>23018.772620783009</v>
      </c>
      <c r="I90" s="19">
        <v>9.1129999999999995</v>
      </c>
      <c r="J90" s="20">
        <f t="shared" si="15"/>
        <v>83.046768999999998</v>
      </c>
      <c r="K90" s="26">
        <f t="shared" si="16"/>
        <v>2.2588863077884125</v>
      </c>
      <c r="L90" s="19">
        <v>59</v>
      </c>
      <c r="M90" s="20">
        <f t="shared" si="17"/>
        <v>3481</v>
      </c>
      <c r="N90" s="26">
        <f t="shared" si="18"/>
        <v>1166.0831164098288</v>
      </c>
      <c r="O90" s="19">
        <v>63</v>
      </c>
      <c r="P90" s="35">
        <f>I90*$W$3+F90*$W$4+C90*$W$5+L90*$W$6+$W$7</f>
        <v>64.784790950999991</v>
      </c>
      <c r="Q90" s="38">
        <f t="shared" si="19"/>
        <v>1432.004607455227</v>
      </c>
      <c r="R90" s="39">
        <f t="shared" si="20"/>
        <v>1570.2696217405999</v>
      </c>
      <c r="S90" s="21">
        <f t="shared" si="21"/>
        <v>3.1854787387714518</v>
      </c>
      <c r="T90" s="4">
        <f t="shared" si="22"/>
        <v>-1.7847909509999909</v>
      </c>
      <c r="U90" s="4"/>
      <c r="V90" s="3"/>
      <c r="W90" s="3"/>
    </row>
    <row r="91" spans="1:23" x14ac:dyDescent="0.25">
      <c r="A91" s="7" t="s">
        <v>11</v>
      </c>
      <c r="B91" s="12">
        <v>2004</v>
      </c>
      <c r="C91" s="19">
        <v>0</v>
      </c>
      <c r="D91" s="20">
        <f t="shared" si="11"/>
        <v>0</v>
      </c>
      <c r="E91" s="21">
        <f t="shared" si="12"/>
        <v>1.2755102040816326E-3</v>
      </c>
      <c r="F91" s="19">
        <v>54</v>
      </c>
      <c r="G91" s="20">
        <f t="shared" si="13"/>
        <v>2916</v>
      </c>
      <c r="H91" s="26">
        <f t="shared" si="14"/>
        <v>1704.0889473136187</v>
      </c>
      <c r="I91" s="19">
        <v>7.0510000000000002</v>
      </c>
      <c r="J91" s="20">
        <f t="shared" si="15"/>
        <v>49.716601000000004</v>
      </c>
      <c r="K91" s="26">
        <f t="shared" si="16"/>
        <v>0.31252663431903643</v>
      </c>
      <c r="L91" s="19">
        <v>29</v>
      </c>
      <c r="M91" s="20">
        <f t="shared" si="17"/>
        <v>841</v>
      </c>
      <c r="N91" s="26">
        <f t="shared" si="18"/>
        <v>17.205565389421061</v>
      </c>
      <c r="O91" s="19">
        <v>27</v>
      </c>
      <c r="P91" s="35">
        <f>I91*$W$3+F91*$W$4+C91*$W$5+L91*$W$6+$W$7</f>
        <v>22.623108677000001</v>
      </c>
      <c r="Q91" s="38">
        <f t="shared" si="19"/>
        <v>3.3923625572678069</v>
      </c>
      <c r="R91" s="39">
        <f t="shared" si="20"/>
        <v>6.4265017656919161</v>
      </c>
      <c r="S91" s="21">
        <f t="shared" si="21"/>
        <v>19.157177653352679</v>
      </c>
      <c r="T91" s="4">
        <f t="shared" si="22"/>
        <v>4.3768913229999988</v>
      </c>
      <c r="U91" s="4"/>
      <c r="V91" s="3"/>
      <c r="W91" s="3"/>
    </row>
    <row r="92" spans="1:23" x14ac:dyDescent="0.25">
      <c r="A92" s="7" t="s">
        <v>12</v>
      </c>
      <c r="B92" s="12">
        <v>2004</v>
      </c>
      <c r="C92" s="19">
        <v>0</v>
      </c>
      <c r="D92" s="20">
        <f t="shared" si="11"/>
        <v>0</v>
      </c>
      <c r="E92" s="21">
        <f t="shared" si="12"/>
        <v>1.2755102040816326E-3</v>
      </c>
      <c r="F92" s="19">
        <v>139</v>
      </c>
      <c r="G92" s="20">
        <f t="shared" si="13"/>
        <v>19321</v>
      </c>
      <c r="H92" s="26">
        <f t="shared" si="14"/>
        <v>1911.3848656809669</v>
      </c>
      <c r="I92" s="19">
        <v>7.633</v>
      </c>
      <c r="J92" s="20">
        <f t="shared" si="15"/>
        <v>58.262689000000002</v>
      </c>
      <c r="K92" s="26">
        <f t="shared" si="16"/>
        <v>5.2712411495198588E-4</v>
      </c>
      <c r="L92" s="19">
        <v>12</v>
      </c>
      <c r="M92" s="20">
        <f t="shared" si="17"/>
        <v>144</v>
      </c>
      <c r="N92" s="26">
        <f t="shared" si="18"/>
        <v>165.17495314452316</v>
      </c>
      <c r="O92" s="19">
        <v>20</v>
      </c>
      <c r="P92" s="35">
        <f>I92*$W$3+F92*$W$4+C92*$W$5+L92*$W$6+$W$7</f>
        <v>20.056869991000003</v>
      </c>
      <c r="Q92" s="38">
        <f t="shared" si="19"/>
        <v>26.606648271553514</v>
      </c>
      <c r="R92" s="39">
        <f t="shared" si="20"/>
        <v>26.023193070480847</v>
      </c>
      <c r="S92" s="21">
        <f t="shared" si="21"/>
        <v>3.2341958763403979E-3</v>
      </c>
      <c r="T92" s="4">
        <f t="shared" si="22"/>
        <v>-5.6869991000002784E-2</v>
      </c>
      <c r="U92" s="4"/>
      <c r="V92" s="3"/>
      <c r="W92" s="3"/>
    </row>
    <row r="93" spans="1:23" x14ac:dyDescent="0.25">
      <c r="A93" s="7" t="s">
        <v>13</v>
      </c>
      <c r="B93" s="12">
        <v>2004</v>
      </c>
      <c r="C93" s="19">
        <v>0</v>
      </c>
      <c r="D93" s="20">
        <f t="shared" si="11"/>
        <v>0</v>
      </c>
      <c r="E93" s="21">
        <f t="shared" si="12"/>
        <v>1.2755102040816326E-3</v>
      </c>
      <c r="F93" s="19">
        <v>12</v>
      </c>
      <c r="G93" s="20">
        <f t="shared" si="13"/>
        <v>144</v>
      </c>
      <c r="H93" s="26">
        <f t="shared" si="14"/>
        <v>6935.660375885047</v>
      </c>
      <c r="I93" s="19">
        <v>7.8710000000000004</v>
      </c>
      <c r="J93" s="20">
        <f t="shared" si="15"/>
        <v>61.952641000000007</v>
      </c>
      <c r="K93" s="26">
        <f t="shared" si="16"/>
        <v>6.8099695543522423E-2</v>
      </c>
      <c r="L93" s="19">
        <v>8</v>
      </c>
      <c r="M93" s="20">
        <f t="shared" si="17"/>
        <v>64</v>
      </c>
      <c r="N93" s="26">
        <f t="shared" si="18"/>
        <v>283.99127967513539</v>
      </c>
      <c r="O93" s="19">
        <v>7</v>
      </c>
      <c r="P93" s="35">
        <f>I93*$W$3+F93*$W$4+C93*$W$5+L93*$W$6+$W$7</f>
        <v>7.6768458169999967</v>
      </c>
      <c r="Q93" s="38">
        <f t="shared" si="19"/>
        <v>329.71889316951268</v>
      </c>
      <c r="R93" s="39">
        <f t="shared" si="20"/>
        <v>305.5964597284522</v>
      </c>
      <c r="S93" s="21">
        <f t="shared" si="21"/>
        <v>0.45812025999039302</v>
      </c>
      <c r="T93" s="4">
        <f t="shared" si="22"/>
        <v>-0.67684581699999669</v>
      </c>
      <c r="U93" s="4"/>
      <c r="V93" s="3"/>
      <c r="W93" s="3"/>
    </row>
    <row r="94" spans="1:23" x14ac:dyDescent="0.25">
      <c r="A94" s="7" t="s">
        <v>14</v>
      </c>
      <c r="B94" s="12">
        <v>2004</v>
      </c>
      <c r="C94" s="19">
        <v>0</v>
      </c>
      <c r="D94" s="20">
        <f t="shared" si="11"/>
        <v>0</v>
      </c>
      <c r="E94" s="21">
        <f t="shared" si="12"/>
        <v>1.2755102040816326E-3</v>
      </c>
      <c r="F94" s="19">
        <v>113</v>
      </c>
      <c r="G94" s="20">
        <f t="shared" si="13"/>
        <v>12769</v>
      </c>
      <c r="H94" s="26">
        <f t="shared" si="14"/>
        <v>313.97670241566038</v>
      </c>
      <c r="I94" s="19">
        <v>7.7969999999999997</v>
      </c>
      <c r="J94" s="20">
        <f t="shared" si="15"/>
        <v>60.793208999999997</v>
      </c>
      <c r="K94" s="26">
        <f t="shared" si="16"/>
        <v>3.4953736359848997E-2</v>
      </c>
      <c r="L94" s="19">
        <v>38</v>
      </c>
      <c r="M94" s="20">
        <f t="shared" si="17"/>
        <v>1444</v>
      </c>
      <c r="N94" s="26">
        <f t="shared" si="18"/>
        <v>172.86883069554347</v>
      </c>
      <c r="O94" s="19">
        <v>33</v>
      </c>
      <c r="P94" s="35">
        <f>I94*$W$3+F94*$W$4+C94*$W$5+L94*$W$6+$W$7</f>
        <v>35.751165619000005</v>
      </c>
      <c r="Q94" s="38">
        <f t="shared" si="19"/>
        <v>61.494403373594345</v>
      </c>
      <c r="R94" s="39">
        <f t="shared" si="20"/>
        <v>112.21169886536416</v>
      </c>
      <c r="S94" s="21">
        <f t="shared" si="21"/>
        <v>7.5689122631676824</v>
      </c>
      <c r="T94" s="4">
        <f t="shared" si="22"/>
        <v>-2.7511656190000053</v>
      </c>
      <c r="U94" s="4"/>
      <c r="V94" s="3"/>
      <c r="W94" s="3"/>
    </row>
    <row r="95" spans="1:23" x14ac:dyDescent="0.25">
      <c r="A95" s="7" t="s">
        <v>15</v>
      </c>
      <c r="B95" s="12">
        <v>2004</v>
      </c>
      <c r="C95" s="19">
        <v>0</v>
      </c>
      <c r="D95" s="20">
        <f t="shared" si="11"/>
        <v>0</v>
      </c>
      <c r="E95" s="21">
        <f t="shared" si="12"/>
        <v>1.2755102040816326E-3</v>
      </c>
      <c r="F95" s="19">
        <v>103</v>
      </c>
      <c r="G95" s="20">
        <f t="shared" si="13"/>
        <v>10609</v>
      </c>
      <c r="H95" s="26">
        <f t="shared" si="14"/>
        <v>59.588947313619435</v>
      </c>
      <c r="I95" s="19">
        <v>7.7779999999999996</v>
      </c>
      <c r="J95" s="20">
        <f t="shared" si="15"/>
        <v>60.497283999999993</v>
      </c>
      <c r="K95" s="26">
        <f t="shared" si="16"/>
        <v>2.8210287380257226E-2</v>
      </c>
      <c r="L95" s="19">
        <v>28</v>
      </c>
      <c r="M95" s="20">
        <f t="shared" si="17"/>
        <v>784</v>
      </c>
      <c r="N95" s="26">
        <f t="shared" si="18"/>
        <v>9.9096470220741253</v>
      </c>
      <c r="O95" s="19">
        <v>30</v>
      </c>
      <c r="P95" s="35">
        <f>I95*$W$3+F95*$W$4+C95*$W$5+L95*$W$6+$W$7</f>
        <v>28.205323405999994</v>
      </c>
      <c r="Q95" s="38">
        <f t="shared" si="19"/>
        <v>23.443382965431073</v>
      </c>
      <c r="R95" s="39">
        <f t="shared" si="20"/>
        <v>9.2851849230334995</v>
      </c>
      <c r="S95" s="21">
        <f t="shared" si="21"/>
        <v>3.2208640770514609</v>
      </c>
      <c r="T95" s="4">
        <f t="shared" si="22"/>
        <v>1.7946765940000056</v>
      </c>
      <c r="U95" s="4"/>
      <c r="V95" s="3"/>
      <c r="W95" s="3"/>
    </row>
    <row r="96" spans="1:23" x14ac:dyDescent="0.25">
      <c r="A96" s="7" t="s">
        <v>16</v>
      </c>
      <c r="B96" s="12">
        <v>2004</v>
      </c>
      <c r="C96" s="19">
        <v>0</v>
      </c>
      <c r="D96" s="20">
        <f t="shared" si="11"/>
        <v>0</v>
      </c>
      <c r="E96" s="21">
        <f t="shared" si="12"/>
        <v>1.2755102040816326E-3</v>
      </c>
      <c r="F96" s="19">
        <v>191</v>
      </c>
      <c r="G96" s="20">
        <f t="shared" si="13"/>
        <v>36481</v>
      </c>
      <c r="H96" s="26">
        <f t="shared" si="14"/>
        <v>9162.2011922115798</v>
      </c>
      <c r="I96" s="19">
        <v>7.9169999999999998</v>
      </c>
      <c r="J96" s="20">
        <f t="shared" si="15"/>
        <v>62.678888999999998</v>
      </c>
      <c r="K96" s="26">
        <f t="shared" si="16"/>
        <v>9.4223940441481024E-2</v>
      </c>
      <c r="L96" s="19">
        <v>56</v>
      </c>
      <c r="M96" s="20">
        <f t="shared" si="17"/>
        <v>3136</v>
      </c>
      <c r="N96" s="26">
        <f t="shared" si="18"/>
        <v>970.19536130778829</v>
      </c>
      <c r="O96" s="19">
        <v>49</v>
      </c>
      <c r="P96" s="35">
        <f>I96*$W$3+F96*$W$4+C96*$W$5+L96*$W$6+$W$7</f>
        <v>54.528342858999991</v>
      </c>
      <c r="Q96" s="38">
        <f t="shared" si="19"/>
        <v>568.4331788837984</v>
      </c>
      <c r="R96" s="39">
        <f t="shared" si="20"/>
        <v>862.60744936583183</v>
      </c>
      <c r="S96" s="21">
        <f t="shared" si="21"/>
        <v>30.562574766656198</v>
      </c>
      <c r="T96" s="4">
        <f t="shared" si="22"/>
        <v>-5.5283428589999914</v>
      </c>
      <c r="U96" s="4"/>
      <c r="V96" s="3"/>
      <c r="W96" s="3"/>
    </row>
    <row r="97" spans="1:23" x14ac:dyDescent="0.25">
      <c r="A97" s="7" t="s">
        <v>17</v>
      </c>
      <c r="B97" s="12">
        <v>2004</v>
      </c>
      <c r="C97" s="19">
        <v>1</v>
      </c>
      <c r="D97" s="20">
        <f t="shared" si="11"/>
        <v>1</v>
      </c>
      <c r="E97" s="21">
        <f t="shared" si="12"/>
        <v>0.92984693877551028</v>
      </c>
      <c r="F97" s="19">
        <v>211</v>
      </c>
      <c r="G97" s="20">
        <f t="shared" si="13"/>
        <v>44521</v>
      </c>
      <c r="H97" s="26">
        <f t="shared" si="14"/>
        <v>13390.976702415663</v>
      </c>
      <c r="I97" s="19">
        <v>7.04</v>
      </c>
      <c r="J97" s="20">
        <f t="shared" si="15"/>
        <v>49.561599999999999</v>
      </c>
      <c r="K97" s="26">
        <f t="shared" si="16"/>
        <v>0.32494653227822029</v>
      </c>
      <c r="L97" s="19">
        <v>13</v>
      </c>
      <c r="M97" s="20">
        <f t="shared" si="17"/>
        <v>169</v>
      </c>
      <c r="N97" s="26">
        <f t="shared" si="18"/>
        <v>140.47087151187009</v>
      </c>
      <c r="O97" s="19">
        <v>16</v>
      </c>
      <c r="P97" s="35">
        <f>I97*$W$3+F97*$W$4+C97*$W$5+L97*$W$6+$W$7</f>
        <v>30.395996080000007</v>
      </c>
      <c r="Q97" s="38">
        <f t="shared" si="19"/>
        <v>83.871954394002486</v>
      </c>
      <c r="R97" s="39">
        <f t="shared" si="20"/>
        <v>27.434892594684065</v>
      </c>
      <c r="S97" s="21">
        <f t="shared" si="21"/>
        <v>207.24470313537557</v>
      </c>
      <c r="T97" s="4">
        <f t="shared" si="22"/>
        <v>-14.395996080000007</v>
      </c>
      <c r="U97" s="4"/>
      <c r="V97" s="3"/>
      <c r="W97" s="3"/>
    </row>
    <row r="98" spans="1:23" x14ac:dyDescent="0.25">
      <c r="A98" s="7" t="s">
        <v>18</v>
      </c>
      <c r="B98" s="12">
        <v>2004</v>
      </c>
      <c r="C98" s="19">
        <v>0</v>
      </c>
      <c r="D98" s="20">
        <f t="shared" si="11"/>
        <v>0</v>
      </c>
      <c r="E98" s="21">
        <f t="shared" si="12"/>
        <v>1.2755102040816326E-3</v>
      </c>
      <c r="F98" s="19">
        <v>90</v>
      </c>
      <c r="G98" s="20">
        <f t="shared" si="13"/>
        <v>8100</v>
      </c>
      <c r="H98" s="26">
        <f t="shared" si="14"/>
        <v>27.88486568096619</v>
      </c>
      <c r="I98" s="19">
        <v>7.0049999999999999</v>
      </c>
      <c r="J98" s="20">
        <f t="shared" si="15"/>
        <v>49.070025000000001</v>
      </c>
      <c r="K98" s="26">
        <f t="shared" si="16"/>
        <v>0.36607438942107778</v>
      </c>
      <c r="L98" s="19">
        <v>17</v>
      </c>
      <c r="M98" s="20">
        <f t="shared" si="17"/>
        <v>289</v>
      </c>
      <c r="N98" s="26">
        <f t="shared" si="18"/>
        <v>61.654544981257835</v>
      </c>
      <c r="O98" s="19">
        <v>17</v>
      </c>
      <c r="P98" s="35">
        <f>I98*$W$3+F98*$W$4+C98*$W$5+L98*$W$6+$W$7</f>
        <v>17.443317635000003</v>
      </c>
      <c r="Q98" s="38">
        <f t="shared" si="19"/>
        <v>66.555627863390242</v>
      </c>
      <c r="R98" s="39">
        <f t="shared" si="20"/>
        <v>59.518843099453413</v>
      </c>
      <c r="S98" s="21">
        <f t="shared" si="21"/>
        <v>0.19653052550199607</v>
      </c>
      <c r="T98" s="4">
        <f t="shared" si="22"/>
        <v>-0.44331763500000321</v>
      </c>
      <c r="U98" s="4"/>
      <c r="V98" s="3"/>
      <c r="W98" s="3"/>
    </row>
    <row r="99" spans="1:23" x14ac:dyDescent="0.25">
      <c r="A99" s="7" t="s">
        <v>19</v>
      </c>
      <c r="B99" s="12">
        <v>2004</v>
      </c>
      <c r="C99" s="19">
        <v>0</v>
      </c>
      <c r="D99" s="20">
        <f t="shared" si="11"/>
        <v>0</v>
      </c>
      <c r="E99" s="21">
        <f t="shared" si="12"/>
        <v>1.2755102040816326E-3</v>
      </c>
      <c r="F99" s="19">
        <v>1</v>
      </c>
      <c r="G99" s="20">
        <f t="shared" si="13"/>
        <v>1</v>
      </c>
      <c r="H99" s="26">
        <f t="shared" si="14"/>
        <v>8888.8338452728021</v>
      </c>
      <c r="I99" s="19">
        <v>7.8390000000000004</v>
      </c>
      <c r="J99" s="20">
        <f t="shared" si="15"/>
        <v>61.449921000000003</v>
      </c>
      <c r="K99" s="26">
        <f t="shared" si="16"/>
        <v>5.2422307788420504E-2</v>
      </c>
      <c r="L99" s="19">
        <v>4</v>
      </c>
      <c r="M99" s="20">
        <f t="shared" si="17"/>
        <v>16</v>
      </c>
      <c r="N99" s="26">
        <f t="shared" si="18"/>
        <v>434.80760620574767</v>
      </c>
      <c r="O99" s="19">
        <v>6</v>
      </c>
      <c r="P99" s="35">
        <f>I99*$W$3+F99*$W$4+C99*$W$5+L99*$W$6+$W$7</f>
        <v>4.0085133530000014</v>
      </c>
      <c r="Q99" s="38">
        <f t="shared" si="19"/>
        <v>367.03521970012491</v>
      </c>
      <c r="R99" s="39">
        <f t="shared" si="20"/>
        <v>447.30769141311032</v>
      </c>
      <c r="S99" s="21">
        <f t="shared" si="21"/>
        <v>3.9660190651792968</v>
      </c>
      <c r="T99" s="4">
        <f t="shared" si="22"/>
        <v>1.9914866469999986</v>
      </c>
      <c r="U99" s="4"/>
      <c r="V99" s="3"/>
      <c r="W99" s="3"/>
    </row>
    <row r="100" spans="1:23" x14ac:dyDescent="0.25">
      <c r="A100" s="7" t="s">
        <v>20</v>
      </c>
      <c r="B100" s="12">
        <v>2004</v>
      </c>
      <c r="C100" s="19">
        <v>0</v>
      </c>
      <c r="D100" s="20">
        <f t="shared" si="11"/>
        <v>0</v>
      </c>
      <c r="E100" s="21">
        <f t="shared" si="12"/>
        <v>1.2755102040816326E-3</v>
      </c>
      <c r="F100" s="19">
        <v>135</v>
      </c>
      <c r="G100" s="20">
        <f t="shared" si="13"/>
        <v>18225</v>
      </c>
      <c r="H100" s="26">
        <f t="shared" si="14"/>
        <v>1577.6297636401505</v>
      </c>
      <c r="I100" s="19">
        <v>7.7610000000000001</v>
      </c>
      <c r="J100" s="20">
        <f t="shared" si="15"/>
        <v>60.233121000000004</v>
      </c>
      <c r="K100" s="26">
        <f t="shared" si="16"/>
        <v>2.278867513535953E-2</v>
      </c>
      <c r="L100" s="19">
        <v>34</v>
      </c>
      <c r="M100" s="20">
        <f t="shared" si="17"/>
        <v>1156</v>
      </c>
      <c r="N100" s="26">
        <f t="shared" si="18"/>
        <v>83.685157226155738</v>
      </c>
      <c r="O100" s="19">
        <v>32</v>
      </c>
      <c r="P100" s="35">
        <f>I100*$W$3+F100*$W$4+C100*$W$5+L100*$W$6+$W$7</f>
        <v>34.783545846999999</v>
      </c>
      <c r="Q100" s="38">
        <f t="shared" si="19"/>
        <v>46.810729904206589</v>
      </c>
      <c r="R100" s="39">
        <f t="shared" si="20"/>
        <v>92.647989843975893</v>
      </c>
      <c r="S100" s="21">
        <f t="shared" si="21"/>
        <v>7.7481274823509425</v>
      </c>
      <c r="T100" s="4">
        <f t="shared" si="22"/>
        <v>-2.7835458469999992</v>
      </c>
      <c r="U100" s="4"/>
      <c r="V100" s="3"/>
      <c r="W100" s="3"/>
    </row>
    <row r="101" spans="1:23" x14ac:dyDescent="0.25">
      <c r="A101" s="7" t="s">
        <v>21</v>
      </c>
      <c r="B101" s="12">
        <v>2004</v>
      </c>
      <c r="C101" s="19">
        <v>0</v>
      </c>
      <c r="D101" s="20">
        <f t="shared" si="11"/>
        <v>0</v>
      </c>
      <c r="E101" s="21">
        <f t="shared" si="12"/>
        <v>1.2755102040816326E-3</v>
      </c>
      <c r="F101" s="19">
        <v>25</v>
      </c>
      <c r="G101" s="20">
        <f t="shared" si="13"/>
        <v>625</v>
      </c>
      <c r="H101" s="26">
        <f t="shared" si="14"/>
        <v>4939.3644575177004</v>
      </c>
      <c r="I101" s="19">
        <v>6.4349999999999996</v>
      </c>
      <c r="J101" s="20">
        <f t="shared" si="15"/>
        <v>41.409224999999992</v>
      </c>
      <c r="K101" s="26">
        <f t="shared" si="16"/>
        <v>1.3807209200333264</v>
      </c>
      <c r="L101" s="19">
        <v>7</v>
      </c>
      <c r="M101" s="20">
        <f t="shared" si="17"/>
        <v>49</v>
      </c>
      <c r="N101" s="26">
        <f t="shared" si="18"/>
        <v>318.69536130778846</v>
      </c>
      <c r="O101" s="19">
        <v>5</v>
      </c>
      <c r="P101" s="35">
        <f>I101*$W$3+F101*$W$4+C101*$W$5+L101*$W$6+$W$7</f>
        <v>3.6929912450000018</v>
      </c>
      <c r="Q101" s="38">
        <f t="shared" si="19"/>
        <v>406.3515462307372</v>
      </c>
      <c r="R101" s="39">
        <f t="shared" si="20"/>
        <v>460.75360986133273</v>
      </c>
      <c r="S101" s="21">
        <f t="shared" si="21"/>
        <v>1.7082718856466454</v>
      </c>
      <c r="T101" s="4">
        <f t="shared" si="22"/>
        <v>1.3070087549999982</v>
      </c>
      <c r="U101" s="4"/>
      <c r="V101" s="3"/>
      <c r="W101" s="3"/>
    </row>
    <row r="102" spans="1:23" x14ac:dyDescent="0.25">
      <c r="A102" s="7" t="s">
        <v>22</v>
      </c>
      <c r="B102" s="12">
        <v>2004</v>
      </c>
      <c r="C102" s="19">
        <v>0</v>
      </c>
      <c r="D102" s="20">
        <f t="shared" si="11"/>
        <v>0</v>
      </c>
      <c r="E102" s="21">
        <f t="shared" si="12"/>
        <v>1.2755102040816326E-3</v>
      </c>
      <c r="F102" s="19">
        <v>167</v>
      </c>
      <c r="G102" s="20">
        <f t="shared" si="13"/>
        <v>27889</v>
      </c>
      <c r="H102" s="26">
        <f t="shared" si="14"/>
        <v>5143.6705799666815</v>
      </c>
      <c r="I102" s="19">
        <v>8.1059999999999999</v>
      </c>
      <c r="J102" s="20">
        <f t="shared" si="15"/>
        <v>65.707235999999995</v>
      </c>
      <c r="K102" s="26">
        <f t="shared" si="16"/>
        <v>0.24597551187005148</v>
      </c>
      <c r="L102" s="19">
        <v>18</v>
      </c>
      <c r="M102" s="20">
        <f t="shared" si="17"/>
        <v>324</v>
      </c>
      <c r="N102" s="26">
        <f t="shared" si="18"/>
        <v>46.950463348604771</v>
      </c>
      <c r="O102" s="19">
        <v>37</v>
      </c>
      <c r="P102" s="35">
        <f>I102*$W$3+F102*$W$4+C102*$W$5+L102*$W$6+$W$7</f>
        <v>27.802872662000002</v>
      </c>
      <c r="Q102" s="38">
        <f t="shared" si="19"/>
        <v>140.22909725114536</v>
      </c>
      <c r="R102" s="39">
        <f t="shared" si="20"/>
        <v>6.9944877929609079</v>
      </c>
      <c r="S102" s="21">
        <f t="shared" si="21"/>
        <v>84.587151271386929</v>
      </c>
      <c r="T102" s="4">
        <f t="shared" si="22"/>
        <v>9.1971273379999978</v>
      </c>
      <c r="U102" s="4"/>
      <c r="V102" s="3"/>
      <c r="W102" s="3"/>
    </row>
    <row r="103" spans="1:23" x14ac:dyDescent="0.25">
      <c r="A103" s="7" t="s">
        <v>23</v>
      </c>
      <c r="B103" s="12">
        <v>2004</v>
      </c>
      <c r="C103" s="19">
        <v>0</v>
      </c>
      <c r="D103" s="20">
        <f t="shared" si="11"/>
        <v>0</v>
      </c>
      <c r="E103" s="21">
        <f t="shared" si="12"/>
        <v>1.2755102040816326E-3</v>
      </c>
      <c r="F103" s="19">
        <v>24</v>
      </c>
      <c r="G103" s="20">
        <f t="shared" si="13"/>
        <v>576</v>
      </c>
      <c r="H103" s="26">
        <f t="shared" si="14"/>
        <v>5080.9256820074961</v>
      </c>
      <c r="I103" s="19">
        <v>7.5519999999999996</v>
      </c>
      <c r="J103" s="20">
        <f t="shared" si="15"/>
        <v>57.032703999999995</v>
      </c>
      <c r="K103" s="26">
        <f t="shared" si="16"/>
        <v>3.3687363598504062E-3</v>
      </c>
      <c r="L103" s="19">
        <v>7</v>
      </c>
      <c r="M103" s="20">
        <f t="shared" si="17"/>
        <v>49</v>
      </c>
      <c r="N103" s="26">
        <f t="shared" si="18"/>
        <v>318.69536130778846</v>
      </c>
      <c r="O103" s="19">
        <v>8</v>
      </c>
      <c r="P103" s="35">
        <f>I103*$W$3+F103*$W$4+C103*$W$5+L103*$W$6+$W$7</f>
        <v>7.022464504000002</v>
      </c>
      <c r="Q103" s="38">
        <f t="shared" si="19"/>
        <v>294.40256663890045</v>
      </c>
      <c r="R103" s="39">
        <f t="shared" si="20"/>
        <v>328.90356956084031</v>
      </c>
      <c r="S103" s="21">
        <f t="shared" si="21"/>
        <v>0.95557564593996214</v>
      </c>
      <c r="T103" s="4">
        <f t="shared" si="22"/>
        <v>0.97753549599999801</v>
      </c>
      <c r="U103" s="4"/>
      <c r="V103" s="3"/>
      <c r="W103" s="3"/>
    </row>
    <row r="104" spans="1:23" x14ac:dyDescent="0.25">
      <c r="A104" s="7" t="s">
        <v>24</v>
      </c>
      <c r="B104" s="12">
        <v>2004</v>
      </c>
      <c r="C104" s="19">
        <v>0</v>
      </c>
      <c r="D104" s="20">
        <f t="shared" si="11"/>
        <v>0</v>
      </c>
      <c r="E104" s="21">
        <f t="shared" si="12"/>
        <v>1.2755102040816326E-3</v>
      </c>
      <c r="F104" s="19">
        <v>119</v>
      </c>
      <c r="G104" s="20">
        <f t="shared" si="13"/>
        <v>14161</v>
      </c>
      <c r="H104" s="26">
        <f t="shared" si="14"/>
        <v>562.60935547688496</v>
      </c>
      <c r="I104" s="19">
        <v>7.6820000000000004</v>
      </c>
      <c r="J104" s="20">
        <f t="shared" si="15"/>
        <v>59.013124000000005</v>
      </c>
      <c r="K104" s="26">
        <f t="shared" si="16"/>
        <v>5.1781241149517895E-3</v>
      </c>
      <c r="L104" s="19">
        <v>28</v>
      </c>
      <c r="M104" s="20">
        <f t="shared" si="17"/>
        <v>784</v>
      </c>
      <c r="N104" s="26">
        <f t="shared" si="18"/>
        <v>9.9096470220741253</v>
      </c>
      <c r="O104" s="19">
        <v>30</v>
      </c>
      <c r="P104" s="35">
        <f>I104*$W$3+F104*$W$4+C104*$W$5+L104*$W$6+$W$7</f>
        <v>29.227468013999999</v>
      </c>
      <c r="Q104" s="38">
        <f t="shared" si="19"/>
        <v>23.443382965431073</v>
      </c>
      <c r="R104" s="39">
        <f t="shared" si="20"/>
        <v>16.559241137742539</v>
      </c>
      <c r="S104" s="21">
        <f t="shared" si="21"/>
        <v>0.5968056693931052</v>
      </c>
      <c r="T104" s="4">
        <f t="shared" si="22"/>
        <v>0.77253198600000061</v>
      </c>
      <c r="U104" s="4"/>
      <c r="V104" s="3"/>
      <c r="W104" s="3"/>
    </row>
    <row r="105" spans="1:23" x14ac:dyDescent="0.25">
      <c r="A105" s="7" t="s">
        <v>25</v>
      </c>
      <c r="B105" s="12">
        <v>2004</v>
      </c>
      <c r="C105" s="19">
        <v>0</v>
      </c>
      <c r="D105" s="20">
        <f t="shared" si="11"/>
        <v>0</v>
      </c>
      <c r="E105" s="21">
        <f t="shared" si="12"/>
        <v>1.2755102040816326E-3</v>
      </c>
      <c r="F105" s="19">
        <v>50</v>
      </c>
      <c r="G105" s="20">
        <f t="shared" si="13"/>
        <v>2500</v>
      </c>
      <c r="H105" s="26">
        <f t="shared" si="14"/>
        <v>2050.3338452728026</v>
      </c>
      <c r="I105" s="19">
        <v>8.0190000000000001</v>
      </c>
      <c r="J105" s="20">
        <f t="shared" si="15"/>
        <v>64.304361</v>
      </c>
      <c r="K105" s="26">
        <f t="shared" si="16"/>
        <v>0.16724761391086848</v>
      </c>
      <c r="L105" s="19">
        <v>6</v>
      </c>
      <c r="M105" s="20">
        <f t="shared" si="17"/>
        <v>36</v>
      </c>
      <c r="N105" s="26">
        <f t="shared" si="18"/>
        <v>355.39944294044153</v>
      </c>
      <c r="O105" s="19">
        <v>4</v>
      </c>
      <c r="P105" s="35">
        <f>I105*$W$3+F105*$W$4+C105*$W$5+L105*$W$6+$W$7</f>
        <v>9.9197242129999985</v>
      </c>
      <c r="Q105" s="38">
        <f t="shared" si="19"/>
        <v>447.66787276134943</v>
      </c>
      <c r="R105" s="39">
        <f t="shared" si="20"/>
        <v>232.21002475084833</v>
      </c>
      <c r="S105" s="21">
        <f t="shared" si="21"/>
        <v>35.04313475797845</v>
      </c>
      <c r="T105" s="4">
        <f t="shared" si="22"/>
        <v>-5.9197242129999985</v>
      </c>
      <c r="U105" s="4"/>
      <c r="V105" s="3"/>
      <c r="W105" s="3"/>
    </row>
    <row r="106" spans="1:23" x14ac:dyDescent="0.25">
      <c r="A106" s="7" t="s">
        <v>26</v>
      </c>
      <c r="B106" s="12">
        <v>2004</v>
      </c>
      <c r="C106" s="19">
        <v>0</v>
      </c>
      <c r="D106" s="20">
        <f t="shared" si="11"/>
        <v>0</v>
      </c>
      <c r="E106" s="21">
        <f t="shared" si="12"/>
        <v>1.2755102040816326E-3</v>
      </c>
      <c r="F106" s="19">
        <v>76</v>
      </c>
      <c r="G106" s="20">
        <f t="shared" si="13"/>
        <v>5776</v>
      </c>
      <c r="H106" s="26">
        <f t="shared" si="14"/>
        <v>371.74200853810885</v>
      </c>
      <c r="I106" s="19">
        <v>7.2119999999999997</v>
      </c>
      <c r="J106" s="20">
        <f t="shared" si="15"/>
        <v>52.012943999999997</v>
      </c>
      <c r="K106" s="26">
        <f t="shared" si="16"/>
        <v>0.15843649146189312</v>
      </c>
      <c r="L106" s="19">
        <v>25</v>
      </c>
      <c r="M106" s="20">
        <f t="shared" si="17"/>
        <v>625</v>
      </c>
      <c r="N106" s="26">
        <f t="shared" si="18"/>
        <v>2.1891920033318957E-2</v>
      </c>
      <c r="O106" s="19">
        <v>22</v>
      </c>
      <c r="P106" s="35">
        <f>I106*$W$3+F106*$W$4+C106*$W$5+L106*$W$6+$W$7</f>
        <v>22.257191323999994</v>
      </c>
      <c r="Q106" s="38">
        <f t="shared" si="19"/>
        <v>9.9739952103290275</v>
      </c>
      <c r="R106" s="39">
        <f t="shared" si="20"/>
        <v>8.4156382042454467</v>
      </c>
      <c r="S106" s="21">
        <f t="shared" si="21"/>
        <v>6.6147377140869726E-2</v>
      </c>
      <c r="T106" s="4">
        <f t="shared" si="22"/>
        <v>-0.25719132399999367</v>
      </c>
      <c r="U106" s="4"/>
      <c r="V106" s="3"/>
      <c r="W106" s="3"/>
    </row>
    <row r="107" spans="1:23" x14ac:dyDescent="0.25">
      <c r="A107" s="7" t="s">
        <v>27</v>
      </c>
      <c r="B107" s="12">
        <v>2004</v>
      </c>
      <c r="C107" s="19">
        <v>0</v>
      </c>
      <c r="D107" s="20">
        <f t="shared" si="11"/>
        <v>0</v>
      </c>
      <c r="E107" s="21">
        <f t="shared" si="12"/>
        <v>1.2755102040816326E-3</v>
      </c>
      <c r="F107" s="19">
        <v>17</v>
      </c>
      <c r="G107" s="20">
        <f t="shared" si="13"/>
        <v>289</v>
      </c>
      <c r="H107" s="26">
        <f t="shared" si="14"/>
        <v>6127.8542534360677</v>
      </c>
      <c r="I107" s="19">
        <v>6.6619999999999999</v>
      </c>
      <c r="J107" s="20">
        <f t="shared" si="15"/>
        <v>44.382244</v>
      </c>
      <c r="K107" s="26">
        <f t="shared" si="16"/>
        <v>0.89878138942107955</v>
      </c>
      <c r="L107" s="19">
        <v>10</v>
      </c>
      <c r="M107" s="20">
        <f t="shared" si="17"/>
        <v>100</v>
      </c>
      <c r="N107" s="26">
        <f t="shared" si="18"/>
        <v>220.58311640982927</v>
      </c>
      <c r="O107" s="19">
        <v>6</v>
      </c>
      <c r="P107" s="35">
        <f>I107*$W$3+F107*$W$4+C107*$W$5+L107*$W$6+$W$7</f>
        <v>5.7283564740000017</v>
      </c>
      <c r="Q107" s="38">
        <f t="shared" si="19"/>
        <v>367.03521970012491</v>
      </c>
      <c r="R107" s="39">
        <f t="shared" si="20"/>
        <v>377.51739194748541</v>
      </c>
      <c r="S107" s="21">
        <f t="shared" si="21"/>
        <v>7.3790205217711749E-2</v>
      </c>
      <c r="T107" s="4">
        <f t="shared" si="22"/>
        <v>0.2716435259999983</v>
      </c>
      <c r="U107" s="4"/>
      <c r="V107" s="3"/>
      <c r="W107" s="3"/>
    </row>
    <row r="108" spans="1:23" x14ac:dyDescent="0.25">
      <c r="A108" s="7" t="s">
        <v>28</v>
      </c>
      <c r="B108" s="12">
        <v>2004</v>
      </c>
      <c r="C108" s="19">
        <v>0</v>
      </c>
      <c r="D108" s="20">
        <f t="shared" si="11"/>
        <v>0</v>
      </c>
      <c r="E108" s="21">
        <f t="shared" si="12"/>
        <v>1.2755102040816326E-3</v>
      </c>
      <c r="F108" s="19">
        <v>67</v>
      </c>
      <c r="G108" s="20">
        <f t="shared" si="13"/>
        <v>4489</v>
      </c>
      <c r="H108" s="26">
        <f t="shared" si="14"/>
        <v>799.79302894627199</v>
      </c>
      <c r="I108" s="19">
        <v>6.6109999999999998</v>
      </c>
      <c r="J108" s="20">
        <f t="shared" si="15"/>
        <v>43.705320999999998</v>
      </c>
      <c r="K108" s="26">
        <f t="shared" si="16"/>
        <v>0.99808255268638624</v>
      </c>
      <c r="L108" s="19">
        <v>4</v>
      </c>
      <c r="M108" s="20">
        <f t="shared" si="17"/>
        <v>16</v>
      </c>
      <c r="N108" s="26">
        <f t="shared" si="18"/>
        <v>434.80760620574767</v>
      </c>
      <c r="O108" s="19">
        <v>5</v>
      </c>
      <c r="P108" s="35">
        <f>I108*$W$3+F108*$W$4+C108*$W$5+L108*$W$6+$W$7</f>
        <v>5.6836597970000007</v>
      </c>
      <c r="Q108" s="38">
        <f t="shared" si="19"/>
        <v>406.3515462307372</v>
      </c>
      <c r="R108" s="39">
        <f t="shared" si="20"/>
        <v>379.25628533706714</v>
      </c>
      <c r="S108" s="21">
        <f t="shared" si="21"/>
        <v>0.46739071803408216</v>
      </c>
      <c r="T108" s="4">
        <f t="shared" si="22"/>
        <v>-0.68365979700000068</v>
      </c>
      <c r="U108" s="4"/>
      <c r="V108" s="3"/>
      <c r="W108" s="3"/>
    </row>
    <row r="109" spans="1:23" x14ac:dyDescent="0.25">
      <c r="A109" s="7" t="s">
        <v>29</v>
      </c>
      <c r="B109" s="12">
        <v>2004</v>
      </c>
      <c r="C109" s="19">
        <v>0</v>
      </c>
      <c r="D109" s="20">
        <f t="shared" si="11"/>
        <v>0</v>
      </c>
      <c r="E109" s="21">
        <f t="shared" si="12"/>
        <v>1.2755102040816326E-3</v>
      </c>
      <c r="F109" s="19">
        <v>23</v>
      </c>
      <c r="G109" s="20">
        <f t="shared" si="13"/>
        <v>529</v>
      </c>
      <c r="H109" s="26">
        <f t="shared" si="14"/>
        <v>5224.4869064972918</v>
      </c>
      <c r="I109" s="19">
        <v>7.375</v>
      </c>
      <c r="J109" s="20">
        <f t="shared" si="15"/>
        <v>54.390625</v>
      </c>
      <c r="K109" s="26">
        <f t="shared" si="16"/>
        <v>5.5244185339443107E-2</v>
      </c>
      <c r="L109" s="19">
        <v>4</v>
      </c>
      <c r="M109" s="20">
        <f t="shared" si="17"/>
        <v>16</v>
      </c>
      <c r="N109" s="26">
        <f t="shared" si="18"/>
        <v>434.80760620574767</v>
      </c>
      <c r="O109" s="19">
        <v>5</v>
      </c>
      <c r="P109" s="35">
        <f>I109*$W$3+F109*$W$4+C109*$W$5+L109*$W$6+$W$7</f>
        <v>4.3999256250000016</v>
      </c>
      <c r="Q109" s="38">
        <f t="shared" si="19"/>
        <v>406.3515462307372</v>
      </c>
      <c r="R109" s="39">
        <f t="shared" si="20"/>
        <v>430.90442993142182</v>
      </c>
      <c r="S109" s="21">
        <f t="shared" si="21"/>
        <v>0.36008925553163867</v>
      </c>
      <c r="T109" s="4">
        <f t="shared" si="22"/>
        <v>0.60007437499999838</v>
      </c>
      <c r="U109" s="4"/>
      <c r="V109" s="3"/>
      <c r="W109" s="3"/>
    </row>
    <row r="110" spans="1:23" x14ac:dyDescent="0.25">
      <c r="A110" s="7" t="s">
        <v>30</v>
      </c>
      <c r="B110" s="12">
        <v>2004</v>
      </c>
      <c r="C110" s="19">
        <v>0</v>
      </c>
      <c r="D110" s="20">
        <f t="shared" si="11"/>
        <v>0</v>
      </c>
      <c r="E110" s="21">
        <f t="shared" si="12"/>
        <v>1.2755102040816326E-3</v>
      </c>
      <c r="F110" s="19">
        <v>58</v>
      </c>
      <c r="G110" s="20">
        <f t="shared" si="13"/>
        <v>3364</v>
      </c>
      <c r="H110" s="26">
        <f t="shared" si="14"/>
        <v>1389.8440493544351</v>
      </c>
      <c r="I110" s="19">
        <v>7.3310000000000004</v>
      </c>
      <c r="J110" s="20">
        <f t="shared" si="15"/>
        <v>53.743561000000007</v>
      </c>
      <c r="K110" s="26">
        <f t="shared" si="16"/>
        <v>7.7863777176177804E-2</v>
      </c>
      <c r="L110" s="19">
        <v>26</v>
      </c>
      <c r="M110" s="20">
        <f t="shared" si="17"/>
        <v>676</v>
      </c>
      <c r="N110" s="26">
        <f t="shared" si="18"/>
        <v>1.3178102873802544</v>
      </c>
      <c r="O110" s="19">
        <v>19</v>
      </c>
      <c r="P110" s="35">
        <f>I110*$W$3+F110*$W$4+C110*$W$5+L110*$W$6+$W$7</f>
        <v>21.807447237000002</v>
      </c>
      <c r="Q110" s="38">
        <f t="shared" si="19"/>
        <v>37.922974802165761</v>
      </c>
      <c r="R110" s="39">
        <f t="shared" si="20"/>
        <v>11.227297902347541</v>
      </c>
      <c r="S110" s="21">
        <f t="shared" si="21"/>
        <v>7.8817599885389438</v>
      </c>
      <c r="T110" s="4">
        <f t="shared" si="22"/>
        <v>-2.8074472370000016</v>
      </c>
      <c r="U110" s="4"/>
      <c r="V110" s="3"/>
      <c r="W110" s="3"/>
    </row>
    <row r="111" spans="1:23" x14ac:dyDescent="0.25">
      <c r="A111" s="7" t="s">
        <v>31</v>
      </c>
      <c r="B111" s="12">
        <v>2004</v>
      </c>
      <c r="C111" s="19">
        <v>0</v>
      </c>
      <c r="D111" s="20">
        <f t="shared" si="11"/>
        <v>0</v>
      </c>
      <c r="E111" s="21">
        <f t="shared" si="12"/>
        <v>1.2755102040816326E-3</v>
      </c>
      <c r="F111" s="19">
        <v>202</v>
      </c>
      <c r="G111" s="20">
        <f t="shared" si="13"/>
        <v>40804</v>
      </c>
      <c r="H111" s="26">
        <f t="shared" si="14"/>
        <v>11389.027722823825</v>
      </c>
      <c r="I111" s="19">
        <v>8.1590000000000007</v>
      </c>
      <c r="J111" s="20">
        <f t="shared" si="15"/>
        <v>66.569281000000018</v>
      </c>
      <c r="K111" s="26">
        <f t="shared" si="16"/>
        <v>0.30135618533943986</v>
      </c>
      <c r="L111" s="19">
        <v>88</v>
      </c>
      <c r="M111" s="20">
        <f t="shared" si="17"/>
        <v>7744</v>
      </c>
      <c r="N111" s="26">
        <f t="shared" si="18"/>
        <v>3987.6647490628898</v>
      </c>
      <c r="O111" s="19">
        <v>90</v>
      </c>
      <c r="P111" s="35">
        <f>I111*$W$3+F111*$W$4+C111*$W$5+L111*$W$6+$W$7</f>
        <v>77.502071993000001</v>
      </c>
      <c r="Q111" s="38">
        <f t="shared" si="19"/>
        <v>4204.4637911286973</v>
      </c>
      <c r="R111" s="39">
        <f t="shared" si="20"/>
        <v>2739.8847808931473</v>
      </c>
      <c r="S111" s="21">
        <f t="shared" si="21"/>
        <v>156.19820446815496</v>
      </c>
      <c r="T111" s="4">
        <f t="shared" si="22"/>
        <v>12.497928006999999</v>
      </c>
      <c r="U111" s="4"/>
      <c r="V111" s="3"/>
      <c r="W111" s="3"/>
    </row>
    <row r="112" spans="1:23" x14ac:dyDescent="0.25">
      <c r="A112" s="7" t="s">
        <v>32</v>
      </c>
      <c r="B112" s="12">
        <v>2004</v>
      </c>
      <c r="C112" s="19">
        <v>0</v>
      </c>
      <c r="D112" s="20">
        <f t="shared" si="11"/>
        <v>0</v>
      </c>
      <c r="E112" s="21">
        <f t="shared" si="12"/>
        <v>1.2755102040816326E-3</v>
      </c>
      <c r="F112" s="19">
        <v>18</v>
      </c>
      <c r="G112" s="20">
        <f t="shared" si="13"/>
        <v>324</v>
      </c>
      <c r="H112" s="26">
        <f t="shared" si="14"/>
        <v>5972.2930289462711</v>
      </c>
      <c r="I112" s="19">
        <v>7.8129999999999997</v>
      </c>
      <c r="J112" s="20">
        <f t="shared" si="15"/>
        <v>61.042968999999992</v>
      </c>
      <c r="K112" s="26">
        <f t="shared" si="16"/>
        <v>4.1192430237399928E-2</v>
      </c>
      <c r="L112" s="19">
        <v>3</v>
      </c>
      <c r="M112" s="20">
        <f t="shared" si="17"/>
        <v>9</v>
      </c>
      <c r="N112" s="26">
        <f t="shared" si="18"/>
        <v>477.51168783840075</v>
      </c>
      <c r="O112" s="19">
        <v>8</v>
      </c>
      <c r="P112" s="35">
        <f>I112*$W$3+F112*$W$4+C112*$W$5+L112*$W$6+$W$7</f>
        <v>4.6600998510000018</v>
      </c>
      <c r="Q112" s="38">
        <f t="shared" si="19"/>
        <v>294.40256663890045</v>
      </c>
      <c r="R112" s="39">
        <f t="shared" si="20"/>
        <v>420.1706037369151</v>
      </c>
      <c r="S112" s="21">
        <f t="shared" si="21"/>
        <v>11.154933005290211</v>
      </c>
      <c r="T112" s="4">
        <f t="shared" si="22"/>
        <v>3.3399001489999982</v>
      </c>
      <c r="U112" s="4"/>
      <c r="V112" s="3"/>
      <c r="W112" s="3"/>
    </row>
    <row r="113" spans="1:23" x14ac:dyDescent="0.25">
      <c r="A113" s="7" t="s">
        <v>33</v>
      </c>
      <c r="B113" s="12">
        <v>2004</v>
      </c>
      <c r="C113" s="19">
        <v>0</v>
      </c>
      <c r="D113" s="20">
        <f t="shared" si="11"/>
        <v>0</v>
      </c>
      <c r="E113" s="21">
        <f t="shared" si="12"/>
        <v>1.2755102040816326E-3</v>
      </c>
      <c r="F113" s="19">
        <v>20</v>
      </c>
      <c r="G113" s="20">
        <f t="shared" si="13"/>
        <v>400</v>
      </c>
      <c r="H113" s="26">
        <f t="shared" si="14"/>
        <v>5667.1705799666797</v>
      </c>
      <c r="I113" s="19">
        <v>7.8259999999999996</v>
      </c>
      <c r="J113" s="20">
        <f t="shared" si="15"/>
        <v>61.246275999999995</v>
      </c>
      <c r="K113" s="26">
        <f t="shared" si="16"/>
        <v>4.6638369012910019E-2</v>
      </c>
      <c r="L113" s="19">
        <v>5</v>
      </c>
      <c r="M113" s="20">
        <f t="shared" si="17"/>
        <v>25</v>
      </c>
      <c r="N113" s="26">
        <f t="shared" si="18"/>
        <v>394.1035245730946</v>
      </c>
      <c r="O113" s="19">
        <v>11</v>
      </c>
      <c r="P113" s="35">
        <f>I113*$W$3+F113*$W$4+C113*$W$5+L113*$W$6+$W$7</f>
        <v>6.1973681020000022</v>
      </c>
      <c r="Q113" s="38">
        <f t="shared" si="19"/>
        <v>200.45358704706371</v>
      </c>
      <c r="R113" s="39">
        <f t="shared" si="20"/>
        <v>359.51175322485273</v>
      </c>
      <c r="S113" s="21">
        <f t="shared" si="21"/>
        <v>23.065273147687062</v>
      </c>
      <c r="T113" s="4">
        <f t="shared" si="22"/>
        <v>4.8026318979999978</v>
      </c>
      <c r="U113" s="4"/>
      <c r="V113" s="3"/>
      <c r="W113" s="3"/>
    </row>
    <row r="114" spans="1:23" ht="15.75" thickBot="1" x14ac:dyDescent="0.3">
      <c r="A114" s="7" t="s">
        <v>34</v>
      </c>
      <c r="B114" s="12">
        <v>2004</v>
      </c>
      <c r="C114" s="19">
        <v>0</v>
      </c>
      <c r="D114" s="20">
        <f t="shared" si="11"/>
        <v>0</v>
      </c>
      <c r="E114" s="21">
        <f t="shared" si="12"/>
        <v>1.2755102040816326E-3</v>
      </c>
      <c r="F114" s="19">
        <v>254</v>
      </c>
      <c r="G114" s="20">
        <f t="shared" si="13"/>
        <v>64516</v>
      </c>
      <c r="H114" s="26">
        <f t="shared" si="14"/>
        <v>25191.844049354437</v>
      </c>
      <c r="I114" s="19">
        <v>8.4670000000000005</v>
      </c>
      <c r="J114" s="20">
        <f t="shared" si="15"/>
        <v>71.690089000000015</v>
      </c>
      <c r="K114" s="26">
        <f t="shared" si="16"/>
        <v>0.73437904248229557</v>
      </c>
      <c r="L114" s="19">
        <v>90</v>
      </c>
      <c r="M114" s="20">
        <f t="shared" si="17"/>
        <v>8100</v>
      </c>
      <c r="N114" s="26">
        <f t="shared" si="18"/>
        <v>4244.2565857975833</v>
      </c>
      <c r="O114" s="19">
        <v>101</v>
      </c>
      <c r="P114" s="36">
        <f>I114*$W$3+F114*$W$4+C114*$W$5+L114*$W$6+$W$7</f>
        <v>84.05086670899999</v>
      </c>
      <c r="Q114" s="38">
        <f t="shared" si="19"/>
        <v>5751.9841992919628</v>
      </c>
      <c r="R114" s="39">
        <f t="shared" si="20"/>
        <v>3468.3505189068715</v>
      </c>
      <c r="S114" s="21">
        <f t="shared" si="21"/>
        <v>287.27311931608483</v>
      </c>
      <c r="T114" s="4">
        <f t="shared" si="22"/>
        <v>16.94913329100001</v>
      </c>
      <c r="U114" s="4"/>
      <c r="V114" s="3"/>
      <c r="W114" s="3"/>
    </row>
    <row r="115" spans="1:23" x14ac:dyDescent="0.25">
      <c r="A115" s="7" t="s">
        <v>7</v>
      </c>
      <c r="B115" s="14">
        <v>2008</v>
      </c>
      <c r="C115" s="19">
        <v>0</v>
      </c>
      <c r="D115" s="20">
        <f t="shared" si="11"/>
        <v>0</v>
      </c>
      <c r="E115" s="21">
        <f t="shared" si="12"/>
        <v>1.2755102040816326E-3</v>
      </c>
      <c r="F115" s="19">
        <v>199</v>
      </c>
      <c r="G115" s="20">
        <f t="shared" si="13"/>
        <v>39601</v>
      </c>
      <c r="H115" s="26">
        <f t="shared" si="14"/>
        <v>10757.711396293213</v>
      </c>
      <c r="I115" s="19">
        <v>7.327</v>
      </c>
      <c r="J115" s="20">
        <f t="shared" si="15"/>
        <v>53.684928999999997</v>
      </c>
      <c r="K115" s="26">
        <f t="shared" si="16"/>
        <v>8.0112103706790311E-2</v>
      </c>
      <c r="L115" s="19">
        <v>50</v>
      </c>
      <c r="M115" s="20">
        <f t="shared" si="17"/>
        <v>2500</v>
      </c>
      <c r="N115" s="26">
        <f t="shared" si="18"/>
        <v>632.41985110370672</v>
      </c>
      <c r="O115" s="19">
        <v>46</v>
      </c>
      <c r="P115" s="35">
        <f>I115*$W$3+F115*$W$4+C115*$W$5+L115*$W$6+$W$7</f>
        <v>49.384543928999989</v>
      </c>
      <c r="Q115" s="38">
        <f t="shared" si="19"/>
        <v>434.38215847563515</v>
      </c>
      <c r="R115" s="39">
        <f t="shared" si="20"/>
        <v>586.91752006220008</v>
      </c>
      <c r="S115" s="21">
        <f t="shared" si="21"/>
        <v>11.455137607330681</v>
      </c>
      <c r="T115" s="4">
        <f t="shared" si="22"/>
        <v>-3.3845439289999888</v>
      </c>
      <c r="U115" s="4"/>
      <c r="V115" s="3"/>
      <c r="W115" s="3"/>
    </row>
    <row r="116" spans="1:23" x14ac:dyDescent="0.25">
      <c r="A116" s="7" t="s">
        <v>8</v>
      </c>
      <c r="B116" s="14">
        <v>2008</v>
      </c>
      <c r="C116" s="19">
        <v>0</v>
      </c>
      <c r="D116" s="20">
        <f t="shared" si="11"/>
        <v>0</v>
      </c>
      <c r="E116" s="21">
        <f t="shared" si="12"/>
        <v>1.2755102040816326E-3</v>
      </c>
      <c r="F116" s="19">
        <v>129</v>
      </c>
      <c r="G116" s="20">
        <f t="shared" si="13"/>
        <v>16641</v>
      </c>
      <c r="H116" s="26">
        <f t="shared" si="14"/>
        <v>1136.9971105789259</v>
      </c>
      <c r="I116" s="19">
        <v>8.2829999999999995</v>
      </c>
      <c r="J116" s="20">
        <f t="shared" si="15"/>
        <v>68.608088999999993</v>
      </c>
      <c r="K116" s="26">
        <f t="shared" si="16"/>
        <v>0.45287406289045817</v>
      </c>
      <c r="L116" s="19">
        <v>10</v>
      </c>
      <c r="M116" s="20">
        <f t="shared" si="17"/>
        <v>100</v>
      </c>
      <c r="N116" s="26">
        <f t="shared" si="18"/>
        <v>220.58311640982927</v>
      </c>
      <c r="O116" s="19">
        <v>16</v>
      </c>
      <c r="P116" s="35">
        <f>I116*$W$3+F116*$W$4+C116*$W$5+L116*$W$6+$W$7</f>
        <v>19.886940541000005</v>
      </c>
      <c r="Q116" s="38">
        <f t="shared" si="19"/>
        <v>83.871954394002486</v>
      </c>
      <c r="R116" s="39">
        <f t="shared" si="20"/>
        <v>27.785789009241203</v>
      </c>
      <c r="S116" s="21">
        <f t="shared" si="21"/>
        <v>15.10830676926941</v>
      </c>
      <c r="T116" s="4">
        <f t="shared" si="22"/>
        <v>-3.8869405410000049</v>
      </c>
      <c r="U116" s="4"/>
      <c r="V116" s="3"/>
      <c r="W116" s="3"/>
    </row>
    <row r="117" spans="1:23" x14ac:dyDescent="0.25">
      <c r="A117" s="7" t="s">
        <v>9</v>
      </c>
      <c r="B117" s="14">
        <v>2008</v>
      </c>
      <c r="C117" s="19">
        <v>0</v>
      </c>
      <c r="D117" s="20">
        <f t="shared" si="11"/>
        <v>0</v>
      </c>
      <c r="E117" s="21">
        <f t="shared" si="12"/>
        <v>1.2755102040816326E-3</v>
      </c>
      <c r="F117" s="19">
        <v>146</v>
      </c>
      <c r="G117" s="20">
        <f t="shared" si="13"/>
        <v>21316</v>
      </c>
      <c r="H117" s="26">
        <f t="shared" si="14"/>
        <v>2572.4562942523958</v>
      </c>
      <c r="I117" s="19">
        <v>7.5220000000000002</v>
      </c>
      <c r="J117" s="20">
        <f t="shared" si="15"/>
        <v>56.580484000000006</v>
      </c>
      <c r="K117" s="26">
        <f t="shared" si="16"/>
        <v>7.7511853394423083E-3</v>
      </c>
      <c r="L117" s="19">
        <v>12</v>
      </c>
      <c r="M117" s="20">
        <f t="shared" si="17"/>
        <v>144</v>
      </c>
      <c r="N117" s="26">
        <f t="shared" si="18"/>
        <v>165.17495314452316</v>
      </c>
      <c r="O117" s="19">
        <v>20</v>
      </c>
      <c r="P117" s="35">
        <f>I117*$W$3+F117*$W$4+C117*$W$5+L117*$W$6+$W$7</f>
        <v>20.293309693999998</v>
      </c>
      <c r="Q117" s="38">
        <f t="shared" si="19"/>
        <v>26.606648271553514</v>
      </c>
      <c r="R117" s="39">
        <f t="shared" si="20"/>
        <v>23.666800270249951</v>
      </c>
      <c r="S117" s="21">
        <f t="shared" si="21"/>
        <v>8.6030576594372313E-2</v>
      </c>
      <c r="T117" s="4">
        <f t="shared" si="22"/>
        <v>-0.29330969399999773</v>
      </c>
      <c r="U117" s="4"/>
      <c r="V117" s="3"/>
      <c r="W117" s="3"/>
    </row>
    <row r="118" spans="1:23" x14ac:dyDescent="0.25">
      <c r="A118" s="7" t="s">
        <v>10</v>
      </c>
      <c r="B118" s="14">
        <v>2008</v>
      </c>
      <c r="C118" s="19">
        <v>1</v>
      </c>
      <c r="D118" s="20">
        <f t="shared" si="11"/>
        <v>1</v>
      </c>
      <c r="E118" s="21">
        <f t="shared" si="12"/>
        <v>0.92984693877551028</v>
      </c>
      <c r="F118" s="19">
        <v>288</v>
      </c>
      <c r="G118" s="20">
        <f t="shared" si="13"/>
        <v>82944</v>
      </c>
      <c r="H118" s="26">
        <f t="shared" si="14"/>
        <v>37140.762416701378</v>
      </c>
      <c r="I118" s="19">
        <v>9.1219999999999999</v>
      </c>
      <c r="J118" s="20">
        <f t="shared" si="15"/>
        <v>83.210883999999993</v>
      </c>
      <c r="K118" s="26">
        <f t="shared" si="16"/>
        <v>2.286020573094536</v>
      </c>
      <c r="L118" s="19">
        <v>63</v>
      </c>
      <c r="M118" s="20">
        <f t="shared" si="17"/>
        <v>3969</v>
      </c>
      <c r="N118" s="26">
        <f t="shared" si="18"/>
        <v>1455.2667898792165</v>
      </c>
      <c r="O118" s="19">
        <v>100</v>
      </c>
      <c r="P118" s="35">
        <f>I118*$W$3+F118*$W$4+C118*$W$5+L118*$W$6+$W$7</f>
        <v>76.413824893999987</v>
      </c>
      <c r="Q118" s="38">
        <f t="shared" si="19"/>
        <v>5601.3005258225749</v>
      </c>
      <c r="R118" s="39">
        <f t="shared" si="20"/>
        <v>2627.1428489951604</v>
      </c>
      <c r="S118" s="21">
        <f t="shared" si="21"/>
        <v>556.30765613089477</v>
      </c>
      <c r="T118" s="4">
        <f t="shared" si="22"/>
        <v>23.586175106000013</v>
      </c>
      <c r="U118" s="4"/>
      <c r="V118" s="3"/>
      <c r="W118" s="3"/>
    </row>
    <row r="119" spans="1:23" x14ac:dyDescent="0.25">
      <c r="A119" s="7" t="s">
        <v>11</v>
      </c>
      <c r="B119" s="14">
        <v>2008</v>
      </c>
      <c r="C119" s="19">
        <v>0</v>
      </c>
      <c r="D119" s="20">
        <f t="shared" si="11"/>
        <v>0</v>
      </c>
      <c r="E119" s="21">
        <f t="shared" si="12"/>
        <v>1.2755102040816326E-3</v>
      </c>
      <c r="F119" s="19">
        <v>56</v>
      </c>
      <c r="G119" s="20">
        <f t="shared" si="13"/>
        <v>3136</v>
      </c>
      <c r="H119" s="26">
        <f t="shared" si="14"/>
        <v>1542.9664983340269</v>
      </c>
      <c r="I119" s="19">
        <v>7.0510000000000002</v>
      </c>
      <c r="J119" s="20">
        <f t="shared" si="15"/>
        <v>49.716601000000004</v>
      </c>
      <c r="K119" s="26">
        <f t="shared" si="16"/>
        <v>0.31252663431903643</v>
      </c>
      <c r="L119" s="19">
        <v>27</v>
      </c>
      <c r="M119" s="20">
        <f t="shared" si="17"/>
        <v>729</v>
      </c>
      <c r="N119" s="26">
        <f t="shared" si="18"/>
        <v>4.6137286547271898</v>
      </c>
      <c r="O119" s="19">
        <v>29</v>
      </c>
      <c r="P119" s="35">
        <f>I119*$W$3+F119*$W$4+C119*$W$5+L119*$W$6+$W$7</f>
        <v>21.454386677000006</v>
      </c>
      <c r="Q119" s="38">
        <f t="shared" si="19"/>
        <v>14.759709496043319</v>
      </c>
      <c r="R119" s="39">
        <f t="shared" si="20"/>
        <v>13.717961016084494</v>
      </c>
      <c r="S119" s="21">
        <f t="shared" si="21"/>
        <v>56.936280420235015</v>
      </c>
      <c r="T119" s="4">
        <f t="shared" si="22"/>
        <v>7.5456133229999942</v>
      </c>
      <c r="U119" s="4"/>
      <c r="V119" s="3"/>
      <c r="W119" s="3"/>
    </row>
    <row r="120" spans="1:23" x14ac:dyDescent="0.25">
      <c r="A120" s="7" t="s">
        <v>12</v>
      </c>
      <c r="B120" s="14">
        <v>2008</v>
      </c>
      <c r="C120" s="19">
        <v>0</v>
      </c>
      <c r="D120" s="20">
        <f t="shared" si="11"/>
        <v>0</v>
      </c>
      <c r="E120" s="21">
        <f t="shared" si="12"/>
        <v>1.2755102040816326E-3</v>
      </c>
      <c r="F120" s="19">
        <v>120</v>
      </c>
      <c r="G120" s="20">
        <f t="shared" si="13"/>
        <v>14400</v>
      </c>
      <c r="H120" s="26">
        <f t="shared" si="14"/>
        <v>611.04813098708905</v>
      </c>
      <c r="I120" s="19">
        <v>7.6619999999999999</v>
      </c>
      <c r="J120" s="20">
        <f t="shared" si="15"/>
        <v>58.706243999999998</v>
      </c>
      <c r="K120" s="26">
        <f t="shared" si="16"/>
        <v>2.6997567680130535E-3</v>
      </c>
      <c r="L120" s="19">
        <v>20</v>
      </c>
      <c r="M120" s="20">
        <f t="shared" si="17"/>
        <v>400</v>
      </c>
      <c r="N120" s="26">
        <f t="shared" si="18"/>
        <v>23.542300083298642</v>
      </c>
      <c r="O120" s="19">
        <v>19</v>
      </c>
      <c r="P120" s="35">
        <f>I120*$W$3+F120*$W$4+C120*$W$5+L120*$W$6+$W$7</f>
        <v>23.916023474000003</v>
      </c>
      <c r="Q120" s="38">
        <f t="shared" si="19"/>
        <v>37.922974802165761</v>
      </c>
      <c r="R120" s="39">
        <f t="shared" si="20"/>
        <v>1.5429112611460094</v>
      </c>
      <c r="S120" s="21">
        <f t="shared" si="21"/>
        <v>24.167286796919058</v>
      </c>
      <c r="T120" s="4">
        <f t="shared" si="22"/>
        <v>-4.9160234740000028</v>
      </c>
      <c r="U120" s="4"/>
      <c r="V120" s="3"/>
      <c r="W120" s="3"/>
    </row>
    <row r="121" spans="1:23" x14ac:dyDescent="0.25">
      <c r="A121" s="7" t="s">
        <v>13</v>
      </c>
      <c r="B121" s="14">
        <v>2008</v>
      </c>
      <c r="C121" s="19">
        <v>0</v>
      </c>
      <c r="D121" s="20">
        <f t="shared" si="11"/>
        <v>0</v>
      </c>
      <c r="E121" s="21">
        <f t="shared" si="12"/>
        <v>1.2755102040816326E-3</v>
      </c>
      <c r="F121" s="19">
        <v>13</v>
      </c>
      <c r="G121" s="20">
        <f t="shared" si="13"/>
        <v>169</v>
      </c>
      <c r="H121" s="26">
        <f t="shared" si="14"/>
        <v>6770.0991513952513</v>
      </c>
      <c r="I121" s="19">
        <v>7.9189999999999996</v>
      </c>
      <c r="J121" s="20">
        <f t="shared" si="15"/>
        <v>62.710560999999991</v>
      </c>
      <c r="K121" s="26">
        <f t="shared" si="16"/>
        <v>9.5455777176174761E-2</v>
      </c>
      <c r="L121" s="19">
        <v>7</v>
      </c>
      <c r="M121" s="20">
        <f t="shared" si="17"/>
        <v>49</v>
      </c>
      <c r="N121" s="26">
        <f t="shared" si="18"/>
        <v>318.69536130778846</v>
      </c>
      <c r="O121" s="19">
        <v>7</v>
      </c>
      <c r="P121" s="35">
        <f>I121*$W$3+F121*$W$4+C121*$W$5+L121*$W$6+$W$7</f>
        <v>7.2390925129999992</v>
      </c>
      <c r="Q121" s="38">
        <f t="shared" si="19"/>
        <v>329.71889316951268</v>
      </c>
      <c r="R121" s="39">
        <f t="shared" si="20"/>
        <v>321.09309662615271</v>
      </c>
      <c r="S121" s="21">
        <f t="shared" si="21"/>
        <v>5.7165229772654799E-2</v>
      </c>
      <c r="T121" s="4">
        <f t="shared" si="22"/>
        <v>-0.23909251299999923</v>
      </c>
      <c r="U121" s="4"/>
      <c r="V121" s="3"/>
      <c r="W121" s="3"/>
    </row>
    <row r="122" spans="1:23" x14ac:dyDescent="0.25">
      <c r="A122" s="7" t="s">
        <v>14</v>
      </c>
      <c r="B122" s="14">
        <v>2008</v>
      </c>
      <c r="C122" s="19">
        <v>0</v>
      </c>
      <c r="D122" s="20">
        <f t="shared" si="11"/>
        <v>0</v>
      </c>
      <c r="E122" s="21">
        <f t="shared" si="12"/>
        <v>1.2755102040816326E-3</v>
      </c>
      <c r="F122" s="19">
        <v>121</v>
      </c>
      <c r="G122" s="20">
        <f t="shared" si="13"/>
        <v>14641</v>
      </c>
      <c r="H122" s="26">
        <f t="shared" si="14"/>
        <v>661.48690649729315</v>
      </c>
      <c r="I122" s="19">
        <v>7.8090000000000002</v>
      </c>
      <c r="J122" s="20">
        <f t="shared" si="15"/>
        <v>60.980481000000005</v>
      </c>
      <c r="K122" s="26">
        <f t="shared" si="16"/>
        <v>3.9584756768012375E-2</v>
      </c>
      <c r="L122" s="19">
        <v>33</v>
      </c>
      <c r="M122" s="20">
        <f t="shared" si="17"/>
        <v>1089</v>
      </c>
      <c r="N122" s="26">
        <f t="shared" si="18"/>
        <v>66.389238858808795</v>
      </c>
      <c r="O122" s="19">
        <v>43</v>
      </c>
      <c r="P122" s="35">
        <f>I122*$W$3+F122*$W$4+C122*$W$5+L122*$W$6+$W$7</f>
        <v>33.112642542999993</v>
      </c>
      <c r="Q122" s="38">
        <f t="shared" si="19"/>
        <v>318.3311380674719</v>
      </c>
      <c r="R122" s="39">
        <f t="shared" si="20"/>
        <v>63.273740579261201</v>
      </c>
      <c r="S122" s="21">
        <f t="shared" si="21"/>
        <v>97.759837482493651</v>
      </c>
      <c r="T122" s="4">
        <f t="shared" si="22"/>
        <v>9.8873574570000073</v>
      </c>
      <c r="U122" s="4"/>
      <c r="V122" s="3"/>
      <c r="W122" s="3"/>
    </row>
    <row r="123" spans="1:23" x14ac:dyDescent="0.25">
      <c r="A123" s="7" t="s">
        <v>15</v>
      </c>
      <c r="B123" s="14">
        <v>2008</v>
      </c>
      <c r="C123" s="19">
        <v>0</v>
      </c>
      <c r="D123" s="20">
        <f t="shared" si="11"/>
        <v>0</v>
      </c>
      <c r="E123" s="21">
        <f t="shared" si="12"/>
        <v>1.2755102040816326E-3</v>
      </c>
      <c r="F123" s="19">
        <v>141</v>
      </c>
      <c r="G123" s="20">
        <f t="shared" si="13"/>
        <v>19881</v>
      </c>
      <c r="H123" s="26">
        <f t="shared" si="14"/>
        <v>2090.2624167013751</v>
      </c>
      <c r="I123" s="19">
        <v>7.7910000000000004</v>
      </c>
      <c r="J123" s="20">
        <f t="shared" si="15"/>
        <v>60.699681000000005</v>
      </c>
      <c r="K123" s="26">
        <f t="shared" si="16"/>
        <v>3.2746226155767638E-2</v>
      </c>
      <c r="L123" s="19">
        <v>30</v>
      </c>
      <c r="M123" s="20">
        <f t="shared" si="17"/>
        <v>900</v>
      </c>
      <c r="N123" s="26">
        <f t="shared" si="18"/>
        <v>26.501483756767996</v>
      </c>
      <c r="O123" s="19">
        <v>49</v>
      </c>
      <c r="P123" s="35">
        <f>I123*$W$3+F123*$W$4+C123*$W$5+L123*$W$6+$W$7</f>
        <v>32.702151657000002</v>
      </c>
      <c r="Q123" s="38">
        <f t="shared" si="19"/>
        <v>568.4331788837984</v>
      </c>
      <c r="R123" s="39">
        <f t="shared" si="20"/>
        <v>56.911760854012009</v>
      </c>
      <c r="S123" s="21">
        <f t="shared" si="21"/>
        <v>265.61986061142778</v>
      </c>
      <c r="T123" s="4">
        <f t="shared" si="22"/>
        <v>16.297848342999998</v>
      </c>
      <c r="U123" s="4"/>
      <c r="V123" s="3"/>
      <c r="W123" s="3"/>
    </row>
    <row r="124" spans="1:23" x14ac:dyDescent="0.25">
      <c r="A124" s="7" t="s">
        <v>16</v>
      </c>
      <c r="B124" s="14">
        <v>2008</v>
      </c>
      <c r="C124" s="19">
        <v>0</v>
      </c>
      <c r="D124" s="20">
        <f t="shared" si="11"/>
        <v>0</v>
      </c>
      <c r="E124" s="21">
        <f t="shared" si="12"/>
        <v>1.2755102040816326E-3</v>
      </c>
      <c r="F124" s="19">
        <v>183</v>
      </c>
      <c r="G124" s="20">
        <f t="shared" si="13"/>
        <v>33489</v>
      </c>
      <c r="H124" s="26">
        <f t="shared" si="14"/>
        <v>7694.6909881299471</v>
      </c>
      <c r="I124" s="19">
        <v>7.9139999999999997</v>
      </c>
      <c r="J124" s="20">
        <f t="shared" si="15"/>
        <v>62.631395999999995</v>
      </c>
      <c r="K124" s="26">
        <f t="shared" si="16"/>
        <v>9.2391185339440157E-2</v>
      </c>
      <c r="L124" s="19">
        <v>49</v>
      </c>
      <c r="M124" s="20">
        <f t="shared" si="17"/>
        <v>2401</v>
      </c>
      <c r="N124" s="26">
        <f t="shared" si="18"/>
        <v>583.12393273635973</v>
      </c>
      <c r="O124" s="19">
        <v>41</v>
      </c>
      <c r="P124" s="35">
        <f>I124*$W$3+F124*$W$4+C124*$W$5+L124*$W$6+$W$7</f>
        <v>49.195502877999999</v>
      </c>
      <c r="Q124" s="38">
        <f t="shared" si="19"/>
        <v>250.96379112869639</v>
      </c>
      <c r="R124" s="39">
        <f t="shared" si="20"/>
        <v>577.79369565598222</v>
      </c>
      <c r="S124" s="21">
        <f t="shared" si="21"/>
        <v>67.166267423306266</v>
      </c>
      <c r="T124" s="4">
        <f t="shared" si="22"/>
        <v>-8.1955028779999992</v>
      </c>
      <c r="U124" s="4"/>
      <c r="V124" s="3"/>
      <c r="W124" s="3"/>
    </row>
    <row r="125" spans="1:23" x14ac:dyDescent="0.25">
      <c r="A125" s="7" t="s">
        <v>17</v>
      </c>
      <c r="B125" s="14">
        <v>2008</v>
      </c>
      <c r="C125" s="19">
        <v>0</v>
      </c>
      <c r="D125" s="20">
        <f t="shared" si="11"/>
        <v>0</v>
      </c>
      <c r="E125" s="21">
        <f t="shared" si="12"/>
        <v>1.2755102040816326E-3</v>
      </c>
      <c r="F125" s="19">
        <v>70</v>
      </c>
      <c r="G125" s="20">
        <f t="shared" si="13"/>
        <v>4900</v>
      </c>
      <c r="H125" s="26">
        <f t="shared" si="14"/>
        <v>639.10935547688428</v>
      </c>
      <c r="I125" s="19">
        <v>7.0439999999999996</v>
      </c>
      <c r="J125" s="20">
        <f t="shared" si="15"/>
        <v>49.617935999999993</v>
      </c>
      <c r="K125" s="26">
        <f t="shared" si="16"/>
        <v>0.32040220574760853</v>
      </c>
      <c r="L125" s="19">
        <v>16</v>
      </c>
      <c r="M125" s="20">
        <f t="shared" si="17"/>
        <v>256</v>
      </c>
      <c r="N125" s="26">
        <f t="shared" si="18"/>
        <v>78.3586266139109</v>
      </c>
      <c r="O125" s="19">
        <v>3</v>
      </c>
      <c r="P125" s="35">
        <f>I125*$W$3+F125*$W$4+C125*$W$5+L125*$W$6+$W$7</f>
        <v>15.251665387999996</v>
      </c>
      <c r="Q125" s="38">
        <f t="shared" si="19"/>
        <v>490.98419929196166</v>
      </c>
      <c r="R125" s="39">
        <f t="shared" si="20"/>
        <v>98.13870019307079</v>
      </c>
      <c r="S125" s="21">
        <f t="shared" si="21"/>
        <v>150.10330477951709</v>
      </c>
      <c r="T125" s="4">
        <f t="shared" si="22"/>
        <v>-12.251665387999996</v>
      </c>
      <c r="U125" s="4"/>
      <c r="V125" s="3"/>
      <c r="W125" s="3"/>
    </row>
    <row r="126" spans="1:23" x14ac:dyDescent="0.25">
      <c r="A126" s="7" t="s">
        <v>18</v>
      </c>
      <c r="B126" s="14">
        <v>2008</v>
      </c>
      <c r="C126" s="19">
        <v>0</v>
      </c>
      <c r="D126" s="20">
        <f t="shared" si="11"/>
        <v>0</v>
      </c>
      <c r="E126" s="21">
        <f t="shared" si="12"/>
        <v>1.2755102040816326E-3</v>
      </c>
      <c r="F126" s="19">
        <v>83</v>
      </c>
      <c r="G126" s="20">
        <f t="shared" si="13"/>
        <v>6889</v>
      </c>
      <c r="H126" s="26">
        <f t="shared" si="14"/>
        <v>150.81343710953752</v>
      </c>
      <c r="I126" s="19">
        <v>7.0019999999999998</v>
      </c>
      <c r="J126" s="20">
        <f t="shared" si="15"/>
        <v>49.028003999999996</v>
      </c>
      <c r="K126" s="26">
        <f t="shared" si="16"/>
        <v>0.36971363431903714</v>
      </c>
      <c r="L126" s="19">
        <v>17</v>
      </c>
      <c r="M126" s="20">
        <f t="shared" si="17"/>
        <v>289</v>
      </c>
      <c r="N126" s="26">
        <f t="shared" si="18"/>
        <v>61.654544981257835</v>
      </c>
      <c r="O126" s="19">
        <v>10</v>
      </c>
      <c r="P126" s="35">
        <f>I126*$W$3+F126*$W$4+C126*$W$5+L126*$W$6+$W$7</f>
        <v>16.858684654000005</v>
      </c>
      <c r="Q126" s="38">
        <f t="shared" si="19"/>
        <v>229.76991357767596</v>
      </c>
      <c r="R126" s="39">
        <f t="shared" si="20"/>
        <v>68.881345219527716</v>
      </c>
      <c r="S126" s="21">
        <f t="shared" si="21"/>
        <v>47.041555183015163</v>
      </c>
      <c r="T126" s="4">
        <f t="shared" si="22"/>
        <v>-6.8586846540000046</v>
      </c>
      <c r="U126" s="4"/>
      <c r="V126" s="3"/>
      <c r="W126" s="3"/>
    </row>
    <row r="127" spans="1:23" x14ac:dyDescent="0.25">
      <c r="A127" s="7" t="s">
        <v>19</v>
      </c>
      <c r="B127" s="14">
        <v>2008</v>
      </c>
      <c r="C127" s="19">
        <v>0</v>
      </c>
      <c r="D127" s="20">
        <f t="shared" si="11"/>
        <v>0</v>
      </c>
      <c r="E127" s="21">
        <f t="shared" si="12"/>
        <v>1.2755102040816326E-3</v>
      </c>
      <c r="F127" s="19">
        <v>3</v>
      </c>
      <c r="G127" s="20">
        <f t="shared" si="13"/>
        <v>9</v>
      </c>
      <c r="H127" s="26">
        <f t="shared" si="14"/>
        <v>8515.7113962932108</v>
      </c>
      <c r="I127" s="19">
        <v>7.8579999999999997</v>
      </c>
      <c r="J127" s="20">
        <f t="shared" si="15"/>
        <v>61.748163999999996</v>
      </c>
      <c r="K127" s="26">
        <f t="shared" si="16"/>
        <v>6.1483756768011884E-2</v>
      </c>
      <c r="L127" s="19">
        <v>6</v>
      </c>
      <c r="M127" s="20">
        <f t="shared" si="17"/>
        <v>36</v>
      </c>
      <c r="N127" s="26">
        <f t="shared" si="18"/>
        <v>355.39944294044153</v>
      </c>
      <c r="O127" s="19">
        <v>2</v>
      </c>
      <c r="P127" s="35">
        <f>I127*$W$3+F127*$W$4+C127*$W$5+L127*$W$6+$W$7</f>
        <v>5.564107565999997</v>
      </c>
      <c r="Q127" s="38">
        <f t="shared" si="19"/>
        <v>536.30052582257395</v>
      </c>
      <c r="R127" s="39">
        <f t="shared" si="20"/>
        <v>383.92701874751083</v>
      </c>
      <c r="S127" s="21">
        <f t="shared" si="21"/>
        <v>12.702862742018423</v>
      </c>
      <c r="T127" s="4">
        <f t="shared" si="22"/>
        <v>-3.564107565999997</v>
      </c>
      <c r="U127" s="4"/>
      <c r="V127" s="3"/>
      <c r="W127" s="3"/>
    </row>
    <row r="128" spans="1:23" x14ac:dyDescent="0.25">
      <c r="A128" s="7" t="s">
        <v>20</v>
      </c>
      <c r="B128" s="14">
        <v>2008</v>
      </c>
      <c r="C128" s="19">
        <v>0</v>
      </c>
      <c r="D128" s="20">
        <f t="shared" si="11"/>
        <v>0</v>
      </c>
      <c r="E128" s="21">
        <f t="shared" si="12"/>
        <v>1.2755102040816326E-3</v>
      </c>
      <c r="F128" s="19">
        <v>130</v>
      </c>
      <c r="G128" s="20">
        <f t="shared" si="13"/>
        <v>16900</v>
      </c>
      <c r="H128" s="26">
        <f t="shared" si="14"/>
        <v>1205.43588608913</v>
      </c>
      <c r="I128" s="19">
        <v>7.77</v>
      </c>
      <c r="J128" s="20">
        <f t="shared" si="15"/>
        <v>60.372899999999994</v>
      </c>
      <c r="K128" s="26">
        <f t="shared" si="16"/>
        <v>2.558694044148176E-2</v>
      </c>
      <c r="L128" s="19">
        <v>32</v>
      </c>
      <c r="M128" s="20">
        <f t="shared" si="17"/>
        <v>1024</v>
      </c>
      <c r="N128" s="26">
        <f t="shared" si="18"/>
        <v>51.093320491461867</v>
      </c>
      <c r="O128" s="19">
        <v>27</v>
      </c>
      <c r="P128" s="35">
        <f>I128*$W$3+F128*$W$4+C128*$W$5+L128*$W$6+$W$7</f>
        <v>33.066842789999995</v>
      </c>
      <c r="Q128" s="38">
        <f t="shared" si="19"/>
        <v>3.3923625572678069</v>
      </c>
      <c r="R128" s="39">
        <f t="shared" si="20"/>
        <v>62.547211824312114</v>
      </c>
      <c r="S128" s="21">
        <f t="shared" si="21"/>
        <v>36.806581438574931</v>
      </c>
      <c r="T128" s="4">
        <f t="shared" si="22"/>
        <v>-6.0668427899999955</v>
      </c>
      <c r="U128" s="4"/>
      <c r="V128" s="3"/>
      <c r="W128" s="3"/>
    </row>
    <row r="129" spans="1:23" x14ac:dyDescent="0.25">
      <c r="A129" s="7" t="s">
        <v>21</v>
      </c>
      <c r="B129" s="14">
        <v>2008</v>
      </c>
      <c r="C129" s="19">
        <v>0</v>
      </c>
      <c r="D129" s="20">
        <f t="shared" si="11"/>
        <v>0</v>
      </c>
      <c r="E129" s="21">
        <f t="shared" si="12"/>
        <v>1.2755102040816326E-3</v>
      </c>
      <c r="F129" s="19">
        <v>27</v>
      </c>
      <c r="G129" s="20">
        <f t="shared" si="13"/>
        <v>729</v>
      </c>
      <c r="H129" s="26">
        <f t="shared" si="14"/>
        <v>4662.2420085381082</v>
      </c>
      <c r="I129" s="19">
        <v>6.444</v>
      </c>
      <c r="J129" s="20">
        <f t="shared" si="15"/>
        <v>41.525135999999996</v>
      </c>
      <c r="K129" s="26">
        <f t="shared" si="16"/>
        <v>1.359651185339448</v>
      </c>
      <c r="L129" s="19">
        <v>5</v>
      </c>
      <c r="M129" s="20">
        <f t="shared" si="17"/>
        <v>25</v>
      </c>
      <c r="N129" s="26">
        <f t="shared" si="18"/>
        <v>394.1035245730946</v>
      </c>
      <c r="O129" s="19">
        <v>10</v>
      </c>
      <c r="P129" s="35">
        <f>I129*$W$3+F129*$W$4+C129*$W$5+L129*$W$6+$W$7</f>
        <v>2.5517581880000044</v>
      </c>
      <c r="Q129" s="38">
        <f t="shared" si="19"/>
        <v>229.76991357767596</v>
      </c>
      <c r="R129" s="39">
        <f t="shared" si="20"/>
        <v>511.0495505192518</v>
      </c>
      <c r="S129" s="21">
        <f t="shared" si="21"/>
        <v>55.476306090024977</v>
      </c>
      <c r="T129" s="4">
        <f t="shared" si="22"/>
        <v>7.4482418119999956</v>
      </c>
      <c r="U129" s="4"/>
      <c r="V129" s="3"/>
      <c r="W129" s="3"/>
    </row>
    <row r="130" spans="1:23" x14ac:dyDescent="0.25">
      <c r="A130" s="7" t="s">
        <v>22</v>
      </c>
      <c r="B130" s="14">
        <v>2008</v>
      </c>
      <c r="C130" s="19">
        <v>0</v>
      </c>
      <c r="D130" s="20">
        <f t="shared" si="11"/>
        <v>0</v>
      </c>
      <c r="E130" s="21">
        <f t="shared" si="12"/>
        <v>1.2755102040816326E-3</v>
      </c>
      <c r="F130" s="19">
        <v>165</v>
      </c>
      <c r="G130" s="20">
        <f t="shared" si="13"/>
        <v>27225</v>
      </c>
      <c r="H130" s="26">
        <f t="shared" si="14"/>
        <v>4860.7930289462738</v>
      </c>
      <c r="I130" s="19">
        <v>8.1069999999999993</v>
      </c>
      <c r="J130" s="20">
        <f t="shared" si="15"/>
        <v>65.723448999999988</v>
      </c>
      <c r="K130" s="26">
        <f t="shared" si="16"/>
        <v>0.24696843023739787</v>
      </c>
      <c r="L130" s="19">
        <v>37</v>
      </c>
      <c r="M130" s="20">
        <f t="shared" si="17"/>
        <v>1369</v>
      </c>
      <c r="N130" s="26">
        <f t="shared" si="18"/>
        <v>147.57291232819654</v>
      </c>
      <c r="O130" s="19">
        <v>25</v>
      </c>
      <c r="P130" s="35">
        <f>I130*$W$3+F130*$W$4+C130*$W$5+L130*$W$6+$W$7</f>
        <v>40.306355988999996</v>
      </c>
      <c r="Q130" s="38">
        <f t="shared" si="19"/>
        <v>2.501561849229474E-2</v>
      </c>
      <c r="R130" s="39">
        <f t="shared" si="20"/>
        <v>229.46774279417204</v>
      </c>
      <c r="S130" s="21">
        <f t="shared" si="21"/>
        <v>234.28453366199605</v>
      </c>
      <c r="T130" s="4">
        <f t="shared" si="22"/>
        <v>-15.306355988999996</v>
      </c>
      <c r="U130" s="4"/>
      <c r="V130" s="3"/>
      <c r="W130" s="3"/>
    </row>
    <row r="131" spans="1:23" x14ac:dyDescent="0.25">
      <c r="A131" s="7" t="s">
        <v>23</v>
      </c>
      <c r="B131" s="14">
        <v>2008</v>
      </c>
      <c r="C131" s="19">
        <v>0</v>
      </c>
      <c r="D131" s="20">
        <f t="shared" si="11"/>
        <v>0</v>
      </c>
      <c r="E131" s="21">
        <f t="shared" si="12"/>
        <v>1.2755102040816326E-3</v>
      </c>
      <c r="F131" s="19">
        <v>18</v>
      </c>
      <c r="G131" s="20">
        <f t="shared" si="13"/>
        <v>324</v>
      </c>
      <c r="H131" s="26">
        <f t="shared" si="14"/>
        <v>5972.2930289462711</v>
      </c>
      <c r="I131" s="19">
        <v>7.6</v>
      </c>
      <c r="J131" s="20">
        <f t="shared" si="15"/>
        <v>57.76</v>
      </c>
      <c r="K131" s="26">
        <f t="shared" si="16"/>
        <v>1.0081799250318229E-4</v>
      </c>
      <c r="L131" s="19">
        <v>8</v>
      </c>
      <c r="M131" s="20">
        <f t="shared" si="17"/>
        <v>64</v>
      </c>
      <c r="N131" s="26">
        <f t="shared" si="18"/>
        <v>283.99127967513539</v>
      </c>
      <c r="O131" s="19">
        <v>16</v>
      </c>
      <c r="P131" s="35">
        <f>I131*$W$3+F131*$W$4+C131*$W$5+L131*$W$6+$W$7</f>
        <v>7.342383200000004</v>
      </c>
      <c r="Q131" s="38">
        <f t="shared" si="19"/>
        <v>83.871954394002486</v>
      </c>
      <c r="R131" s="39">
        <f t="shared" si="20"/>
        <v>317.40201933535889</v>
      </c>
      <c r="S131" s="21">
        <f t="shared" si="21"/>
        <v>74.954328655642172</v>
      </c>
      <c r="T131" s="4">
        <f t="shared" si="22"/>
        <v>8.657616799999996</v>
      </c>
      <c r="U131" s="4"/>
      <c r="V131" s="3"/>
      <c r="W131" s="3"/>
    </row>
    <row r="132" spans="1:23" x14ac:dyDescent="0.25">
      <c r="A132" s="7" t="s">
        <v>24</v>
      </c>
      <c r="B132" s="14">
        <v>2008</v>
      </c>
      <c r="C132" s="19">
        <v>0</v>
      </c>
      <c r="D132" s="20">
        <f t="shared" ref="D132:D195" si="23">C132^2</f>
        <v>0</v>
      </c>
      <c r="E132" s="21">
        <f t="shared" ref="E132:E195" si="24">(C132-$C$201)^2</f>
        <v>1.2755102040816326E-3</v>
      </c>
      <c r="F132" s="19">
        <v>106</v>
      </c>
      <c r="G132" s="20">
        <f t="shared" ref="G132:G195" si="25">F132*F132</f>
        <v>11236</v>
      </c>
      <c r="H132" s="26">
        <f t="shared" ref="H132:H195" si="26">(F132-$F$201)^2</f>
        <v>114.90527384423171</v>
      </c>
      <c r="I132" s="19">
        <v>7.6909999999999998</v>
      </c>
      <c r="J132" s="20">
        <f t="shared" ref="J132:J195" si="27">I132*I132</f>
        <v>59.151480999999997</v>
      </c>
      <c r="K132" s="26">
        <f t="shared" ref="K132:K195" si="28">(I132-$I$201)^2</f>
        <v>6.5543894210741112E-3</v>
      </c>
      <c r="L132" s="19">
        <v>30</v>
      </c>
      <c r="M132" s="20">
        <f t="shared" ref="M132:M195" si="29">L132*L132</f>
        <v>900</v>
      </c>
      <c r="N132" s="26">
        <f t="shared" ref="N132:N195" si="30">(L132-$L$201)^2</f>
        <v>26.501483756767996</v>
      </c>
      <c r="O132" s="19">
        <v>32</v>
      </c>
      <c r="P132" s="35">
        <f>I132*$W$3+F132*$W$4+C132*$W$5+L132*$W$6+$W$7</f>
        <v>29.519368957000001</v>
      </c>
      <c r="Q132" s="38">
        <f t="shared" ref="Q132:Q195" si="31">(O132-$O$201)^2</f>
        <v>46.810729904206589</v>
      </c>
      <c r="R132" s="39">
        <f t="shared" ref="R132:R195" si="32">(P132-$O$201)^2</f>
        <v>19.020115085263086</v>
      </c>
      <c r="S132" s="21">
        <f t="shared" ref="S132:S195" si="33">(O132-P132)^2</f>
        <v>6.1535303714952629</v>
      </c>
      <c r="T132" s="4">
        <f t="shared" ref="T132:T195" si="34">O132-P132</f>
        <v>2.4806310429999989</v>
      </c>
      <c r="U132" s="4"/>
      <c r="V132" s="3"/>
      <c r="W132" s="3"/>
    </row>
    <row r="133" spans="1:23" x14ac:dyDescent="0.25">
      <c r="A133" s="7" t="s">
        <v>25</v>
      </c>
      <c r="B133" s="14">
        <v>2008</v>
      </c>
      <c r="C133" s="19">
        <v>0</v>
      </c>
      <c r="D133" s="20">
        <f t="shared" si="23"/>
        <v>0</v>
      </c>
      <c r="E133" s="21">
        <f t="shared" si="24"/>
        <v>1.2755102040816326E-3</v>
      </c>
      <c r="F133" s="19">
        <v>40</v>
      </c>
      <c r="G133" s="20">
        <f t="shared" si="25"/>
        <v>1600</v>
      </c>
      <c r="H133" s="26">
        <f t="shared" si="26"/>
        <v>3055.9460901707616</v>
      </c>
      <c r="I133" s="19">
        <v>8.0449999999999999</v>
      </c>
      <c r="J133" s="20">
        <f t="shared" si="27"/>
        <v>64.722025000000002</v>
      </c>
      <c r="K133" s="26">
        <f t="shared" si="28"/>
        <v>0.1891894914618886</v>
      </c>
      <c r="L133" s="19">
        <v>4</v>
      </c>
      <c r="M133" s="20">
        <f t="shared" si="29"/>
        <v>16</v>
      </c>
      <c r="N133" s="26">
        <f t="shared" si="30"/>
        <v>434.80760620574767</v>
      </c>
      <c r="O133" s="19">
        <v>4</v>
      </c>
      <c r="P133" s="35">
        <f>I133*$W$3+F133*$W$4+C133*$W$5+L133*$W$6+$W$7</f>
        <v>7.8438947150000011</v>
      </c>
      <c r="Q133" s="38">
        <f t="shared" si="31"/>
        <v>447.66787276134943</v>
      </c>
      <c r="R133" s="39">
        <f t="shared" si="32"/>
        <v>299.78389543211961</v>
      </c>
      <c r="S133" s="21">
        <f t="shared" si="33"/>
        <v>14.775526580004939</v>
      </c>
      <c r="T133" s="4">
        <f t="shared" si="34"/>
        <v>-3.8438947150000011</v>
      </c>
      <c r="U133" s="4"/>
      <c r="V133" s="3"/>
      <c r="W133" s="3"/>
    </row>
    <row r="134" spans="1:23" x14ac:dyDescent="0.25">
      <c r="A134" s="7" t="s">
        <v>26</v>
      </c>
      <c r="B134" s="14">
        <v>2008</v>
      </c>
      <c r="C134" s="19">
        <v>0</v>
      </c>
      <c r="D134" s="20">
        <f t="shared" si="23"/>
        <v>0</v>
      </c>
      <c r="E134" s="21">
        <f t="shared" si="24"/>
        <v>1.2755102040816326E-3</v>
      </c>
      <c r="F134" s="19">
        <v>98</v>
      </c>
      <c r="G134" s="20">
        <f t="shared" si="25"/>
        <v>9604</v>
      </c>
      <c r="H134" s="26">
        <f t="shared" si="26"/>
        <v>7.395069762598955</v>
      </c>
      <c r="I134" s="19">
        <v>7.2160000000000002</v>
      </c>
      <c r="J134" s="20">
        <f t="shared" si="27"/>
        <v>52.070656</v>
      </c>
      <c r="K134" s="26">
        <f t="shared" si="28"/>
        <v>0.15526816493128051</v>
      </c>
      <c r="L134" s="19">
        <v>22</v>
      </c>
      <c r="M134" s="20">
        <f t="shared" si="29"/>
        <v>484</v>
      </c>
      <c r="N134" s="26">
        <f t="shared" si="30"/>
        <v>8.1341368179925126</v>
      </c>
      <c r="O134" s="19">
        <v>16</v>
      </c>
      <c r="P134" s="35">
        <f>I134*$W$3+F134*$W$4+C134*$W$5+L134*$W$6+$W$7</f>
        <v>22.078315632000002</v>
      </c>
      <c r="Q134" s="38">
        <f t="shared" si="31"/>
        <v>83.871954394002486</v>
      </c>
      <c r="R134" s="39">
        <f t="shared" si="32"/>
        <v>9.4854614443813059</v>
      </c>
      <c r="S134" s="21">
        <f t="shared" si="33"/>
        <v>36.945920922215592</v>
      </c>
      <c r="T134" s="4">
        <f t="shared" si="34"/>
        <v>-6.0783156320000025</v>
      </c>
      <c r="U134" s="4"/>
      <c r="V134" s="3"/>
      <c r="W134" s="3"/>
    </row>
    <row r="135" spans="1:23" x14ac:dyDescent="0.25">
      <c r="A135" s="7" t="s">
        <v>27</v>
      </c>
      <c r="B135" s="14">
        <v>2008</v>
      </c>
      <c r="C135" s="19">
        <v>0</v>
      </c>
      <c r="D135" s="20">
        <f t="shared" si="23"/>
        <v>0</v>
      </c>
      <c r="E135" s="21">
        <f t="shared" si="24"/>
        <v>1.2755102040816326E-3</v>
      </c>
      <c r="F135" s="19">
        <v>54</v>
      </c>
      <c r="G135" s="20">
        <f t="shared" si="25"/>
        <v>2916</v>
      </c>
      <c r="H135" s="26">
        <f t="shared" si="26"/>
        <v>1704.0889473136187</v>
      </c>
      <c r="I135" s="19">
        <v>6.6779999999999999</v>
      </c>
      <c r="J135" s="20">
        <f t="shared" si="27"/>
        <v>44.595683999999999</v>
      </c>
      <c r="K135" s="26">
        <f t="shared" si="28"/>
        <v>0.86870008329863047</v>
      </c>
      <c r="L135" s="19">
        <v>6</v>
      </c>
      <c r="M135" s="20">
        <f t="shared" si="29"/>
        <v>36</v>
      </c>
      <c r="N135" s="26">
        <f t="shared" si="30"/>
        <v>355.39944294044153</v>
      </c>
      <c r="O135" s="19">
        <v>9</v>
      </c>
      <c r="P135" s="35">
        <f>I135*$W$3+F135*$W$4+C135*$W$5+L135*$W$6+$W$7</f>
        <v>6.1527117060000016</v>
      </c>
      <c r="Q135" s="38">
        <f t="shared" si="31"/>
        <v>261.08624010828822</v>
      </c>
      <c r="R135" s="39">
        <f t="shared" si="32"/>
        <v>361.20718897313145</v>
      </c>
      <c r="S135" s="21">
        <f t="shared" si="33"/>
        <v>8.1070506291494215</v>
      </c>
      <c r="T135" s="4">
        <f t="shared" si="34"/>
        <v>2.8472882939999984</v>
      </c>
      <c r="U135" s="4"/>
      <c r="V135" s="3"/>
      <c r="W135" s="3"/>
    </row>
    <row r="136" spans="1:23" x14ac:dyDescent="0.25">
      <c r="A136" s="7" t="s">
        <v>28</v>
      </c>
      <c r="B136" s="14">
        <v>2008</v>
      </c>
      <c r="C136" s="19">
        <v>0</v>
      </c>
      <c r="D136" s="20">
        <f t="shared" si="23"/>
        <v>0</v>
      </c>
      <c r="E136" s="21">
        <f t="shared" si="24"/>
        <v>1.2755102040816326E-3</v>
      </c>
      <c r="F136" s="19">
        <v>82</v>
      </c>
      <c r="G136" s="20">
        <f t="shared" si="25"/>
        <v>6724</v>
      </c>
      <c r="H136" s="26">
        <f t="shared" si="26"/>
        <v>176.37466159933342</v>
      </c>
      <c r="I136" s="19">
        <v>6.6289999999999996</v>
      </c>
      <c r="J136" s="20">
        <f t="shared" si="27"/>
        <v>43.943640999999992</v>
      </c>
      <c r="K136" s="26">
        <f t="shared" si="28"/>
        <v>0.96244108329863143</v>
      </c>
      <c r="L136" s="19">
        <v>5</v>
      </c>
      <c r="M136" s="20">
        <f t="shared" si="29"/>
        <v>25</v>
      </c>
      <c r="N136" s="26">
        <f t="shared" si="30"/>
        <v>394.1035245730946</v>
      </c>
      <c r="O136" s="19">
        <v>9</v>
      </c>
      <c r="P136" s="35">
        <f>I136*$W$3+F136*$W$4+C136*$W$5+L136*$W$6+$W$7</f>
        <v>7.6383586830000034</v>
      </c>
      <c r="Q136" s="38">
        <f t="shared" si="31"/>
        <v>261.08624010828822</v>
      </c>
      <c r="R136" s="39">
        <f t="shared" si="32"/>
        <v>306.94355260219447</v>
      </c>
      <c r="S136" s="21">
        <f t="shared" si="33"/>
        <v>1.8540670761614853</v>
      </c>
      <c r="T136" s="4">
        <f t="shared" si="34"/>
        <v>1.3616413169999966</v>
      </c>
      <c r="U136" s="4"/>
      <c r="V136" s="3"/>
      <c r="W136" s="3"/>
    </row>
    <row r="137" spans="1:23" x14ac:dyDescent="0.25">
      <c r="A137" s="7" t="s">
        <v>29</v>
      </c>
      <c r="B137" s="14">
        <v>2008</v>
      </c>
      <c r="C137" s="19">
        <v>0</v>
      </c>
      <c r="D137" s="20">
        <f t="shared" si="23"/>
        <v>0</v>
      </c>
      <c r="E137" s="21">
        <f t="shared" si="24"/>
        <v>1.2755102040816326E-3</v>
      </c>
      <c r="F137" s="19">
        <v>37</v>
      </c>
      <c r="G137" s="20">
        <f t="shared" si="25"/>
        <v>1369</v>
      </c>
      <c r="H137" s="26">
        <f t="shared" si="26"/>
        <v>3396.6297636401491</v>
      </c>
      <c r="I137" s="19">
        <v>7.3860000000000001</v>
      </c>
      <c r="J137" s="20">
        <f t="shared" si="27"/>
        <v>54.552996</v>
      </c>
      <c r="K137" s="26">
        <f t="shared" si="28"/>
        <v>5.0194287380259321E-2</v>
      </c>
      <c r="L137" s="19">
        <v>5</v>
      </c>
      <c r="M137" s="20">
        <f t="shared" si="29"/>
        <v>25</v>
      </c>
      <c r="N137" s="26">
        <f t="shared" si="30"/>
        <v>394.1035245730946</v>
      </c>
      <c r="O137" s="19">
        <v>6</v>
      </c>
      <c r="P137" s="35">
        <f>I137*$W$3+F137*$W$4+C137*$W$5+L137*$W$6+$W$7</f>
        <v>6.2510342219999977</v>
      </c>
      <c r="Q137" s="38">
        <f t="shared" si="31"/>
        <v>367.03521970012491</v>
      </c>
      <c r="R137" s="39">
        <f t="shared" si="32"/>
        <v>357.47952866022996</v>
      </c>
      <c r="S137" s="21">
        <f t="shared" si="33"/>
        <v>6.3018180615144123E-2</v>
      </c>
      <c r="T137" s="4">
        <f t="shared" si="34"/>
        <v>-0.2510342219999977</v>
      </c>
      <c r="U137" s="4"/>
      <c r="V137" s="3"/>
      <c r="W137" s="3"/>
    </row>
    <row r="138" spans="1:23" x14ac:dyDescent="0.25">
      <c r="A138" s="7" t="s">
        <v>30</v>
      </c>
      <c r="B138" s="14">
        <v>2008</v>
      </c>
      <c r="C138" s="19">
        <v>0</v>
      </c>
      <c r="D138" s="20">
        <f t="shared" si="23"/>
        <v>0</v>
      </c>
      <c r="E138" s="21">
        <f t="shared" si="24"/>
        <v>1.2755102040816326E-3</v>
      </c>
      <c r="F138" s="19">
        <v>61</v>
      </c>
      <c r="G138" s="20">
        <f t="shared" si="25"/>
        <v>3721</v>
      </c>
      <c r="H138" s="26">
        <f t="shared" si="26"/>
        <v>1175.1603758850474</v>
      </c>
      <c r="I138" s="19">
        <v>7.3129999999999997</v>
      </c>
      <c r="J138" s="20">
        <f t="shared" si="27"/>
        <v>53.479968999999997</v>
      </c>
      <c r="K138" s="26">
        <f t="shared" si="28"/>
        <v>8.8233246563933387E-2</v>
      </c>
      <c r="L138" s="19">
        <v>19</v>
      </c>
      <c r="M138" s="20">
        <f t="shared" si="29"/>
        <v>361</v>
      </c>
      <c r="N138" s="26">
        <f t="shared" si="30"/>
        <v>34.246381715951706</v>
      </c>
      <c r="O138" s="19">
        <v>9</v>
      </c>
      <c r="P138" s="35">
        <f>I138*$W$3+F138*$W$4+C138*$W$5+L138*$W$6+$W$7</f>
        <v>17.333102350999997</v>
      </c>
      <c r="Q138" s="38">
        <f t="shared" si="31"/>
        <v>261.08624010828822</v>
      </c>
      <c r="R138" s="39">
        <f t="shared" si="32"/>
        <v>61.231578312601407</v>
      </c>
      <c r="S138" s="21">
        <f t="shared" si="33"/>
        <v>69.440594792241683</v>
      </c>
      <c r="T138" s="4">
        <f t="shared" si="34"/>
        <v>-8.3331023509999973</v>
      </c>
      <c r="U138" s="4"/>
      <c r="V138" s="3"/>
      <c r="W138" s="3"/>
    </row>
    <row r="139" spans="1:23" x14ac:dyDescent="0.25">
      <c r="A139" s="7" t="s">
        <v>31</v>
      </c>
      <c r="B139" s="14">
        <v>2008</v>
      </c>
      <c r="C139" s="19">
        <v>0</v>
      </c>
      <c r="D139" s="20">
        <f t="shared" si="23"/>
        <v>0</v>
      </c>
      <c r="E139" s="21">
        <f t="shared" si="24"/>
        <v>1.2755102040816326E-3</v>
      </c>
      <c r="F139" s="19">
        <v>223</v>
      </c>
      <c r="G139" s="20">
        <f t="shared" si="25"/>
        <v>49729</v>
      </c>
      <c r="H139" s="26">
        <f t="shared" si="26"/>
        <v>16312.242008538111</v>
      </c>
      <c r="I139" s="19">
        <v>8.1549999999999994</v>
      </c>
      <c r="J139" s="20">
        <f t="shared" si="27"/>
        <v>66.504024999999984</v>
      </c>
      <c r="K139" s="26">
        <f t="shared" si="28"/>
        <v>0.29698051187005065</v>
      </c>
      <c r="L139" s="19">
        <v>90</v>
      </c>
      <c r="M139" s="20">
        <f t="shared" si="29"/>
        <v>8100</v>
      </c>
      <c r="N139" s="26">
        <f t="shared" si="30"/>
        <v>4244.2565857975833</v>
      </c>
      <c r="O139" s="19">
        <v>60</v>
      </c>
      <c r="P139" s="35">
        <f>I139*$W$3+F139*$W$4+C139*$W$5+L139*$W$6+$W$7</f>
        <v>80.549406685000008</v>
      </c>
      <c r="Q139" s="38">
        <f t="shared" si="31"/>
        <v>1213.9535870470638</v>
      </c>
      <c r="R139" s="39">
        <f t="shared" si="32"/>
        <v>3068.1898475797811</v>
      </c>
      <c r="S139" s="21">
        <f t="shared" si="33"/>
        <v>422.278115105523</v>
      </c>
      <c r="T139" s="4">
        <f t="shared" si="34"/>
        <v>-20.549406685000008</v>
      </c>
      <c r="U139" s="4"/>
      <c r="V139" s="3"/>
      <c r="W139" s="3"/>
    </row>
    <row r="140" spans="1:23" x14ac:dyDescent="0.25">
      <c r="A140" s="7" t="s">
        <v>32</v>
      </c>
      <c r="B140" s="14">
        <v>2008</v>
      </c>
      <c r="C140" s="19">
        <v>0</v>
      </c>
      <c r="D140" s="20">
        <f t="shared" si="23"/>
        <v>0</v>
      </c>
      <c r="E140" s="21">
        <f t="shared" si="24"/>
        <v>1.2755102040816326E-3</v>
      </c>
      <c r="F140" s="19">
        <v>25</v>
      </c>
      <c r="G140" s="20">
        <f t="shared" si="25"/>
        <v>625</v>
      </c>
      <c r="H140" s="26">
        <f t="shared" si="26"/>
        <v>4939.3644575177004</v>
      </c>
      <c r="I140" s="19">
        <v>7.8230000000000004</v>
      </c>
      <c r="J140" s="20">
        <f t="shared" si="27"/>
        <v>61.199329000000006</v>
      </c>
      <c r="K140" s="26">
        <f t="shared" si="28"/>
        <v>4.5351613910869545E-2</v>
      </c>
      <c r="L140" s="19">
        <v>8</v>
      </c>
      <c r="M140" s="20">
        <f t="shared" si="29"/>
        <v>64</v>
      </c>
      <c r="N140" s="26">
        <f t="shared" si="30"/>
        <v>283.99127967513539</v>
      </c>
      <c r="O140" s="19">
        <v>6</v>
      </c>
      <c r="P140" s="35">
        <f>I140*$W$3+F140*$W$4+C140*$W$5+L140*$W$6+$W$7</f>
        <v>8.5989681210000022</v>
      </c>
      <c r="Q140" s="38">
        <f t="shared" si="31"/>
        <v>367.03521970012491</v>
      </c>
      <c r="R140" s="39">
        <f t="shared" si="32"/>
        <v>274.20694382721138</v>
      </c>
      <c r="S140" s="21">
        <f t="shared" si="33"/>
        <v>6.7546352939742818</v>
      </c>
      <c r="T140" s="4">
        <f t="shared" si="34"/>
        <v>-2.5989681210000022</v>
      </c>
      <c r="U140" s="4"/>
      <c r="V140" s="3"/>
      <c r="W140" s="3"/>
    </row>
    <row r="141" spans="1:23" x14ac:dyDescent="0.25">
      <c r="A141" s="7" t="s">
        <v>33</v>
      </c>
      <c r="B141" s="14">
        <v>2008</v>
      </c>
      <c r="C141" s="19">
        <v>0</v>
      </c>
      <c r="D141" s="20">
        <f t="shared" si="23"/>
        <v>0</v>
      </c>
      <c r="E141" s="21">
        <f t="shared" si="24"/>
        <v>1.2755102040816326E-3</v>
      </c>
      <c r="F141" s="19">
        <v>19</v>
      </c>
      <c r="G141" s="20">
        <f t="shared" si="25"/>
        <v>361</v>
      </c>
      <c r="H141" s="26">
        <f t="shared" si="26"/>
        <v>5818.7318044564754</v>
      </c>
      <c r="I141" s="19">
        <v>7.8479999999999999</v>
      </c>
      <c r="J141" s="20">
        <f t="shared" si="27"/>
        <v>61.591104000000001</v>
      </c>
      <c r="K141" s="26">
        <f t="shared" si="28"/>
        <v>5.6624573094542656E-2</v>
      </c>
      <c r="L141" s="19">
        <v>11</v>
      </c>
      <c r="M141" s="20">
        <f t="shared" si="29"/>
        <v>121</v>
      </c>
      <c r="N141" s="26">
        <f t="shared" si="30"/>
        <v>191.87903477717623</v>
      </c>
      <c r="O141" s="19">
        <v>1</v>
      </c>
      <c r="P141" s="35">
        <f>I141*$W$3+F141*$W$4+C141*$W$5+L141*$W$6+$W$7</f>
        <v>10.181779295999998</v>
      </c>
      <c r="Q141" s="38">
        <f t="shared" si="31"/>
        <v>583.61685235318612</v>
      </c>
      <c r="R141" s="39">
        <f t="shared" si="32"/>
        <v>224.29207679608945</v>
      </c>
      <c r="S141" s="21">
        <f t="shared" si="33"/>
        <v>84.305071040454223</v>
      </c>
      <c r="T141" s="4">
        <f t="shared" si="34"/>
        <v>-9.1817792959999984</v>
      </c>
      <c r="U141" s="4"/>
      <c r="V141" s="3"/>
      <c r="W141" s="3"/>
    </row>
    <row r="142" spans="1:23" ht="15.75" thickBot="1" x14ac:dyDescent="0.3">
      <c r="A142" s="7" t="s">
        <v>34</v>
      </c>
      <c r="B142" s="14">
        <v>2008</v>
      </c>
      <c r="C142" s="19">
        <v>0</v>
      </c>
      <c r="D142" s="20">
        <f t="shared" si="23"/>
        <v>0</v>
      </c>
      <c r="E142" s="21">
        <f t="shared" si="24"/>
        <v>1.2755102040816326E-3</v>
      </c>
      <c r="F142" s="19">
        <v>282</v>
      </c>
      <c r="G142" s="20">
        <f t="shared" si="25"/>
        <v>79524</v>
      </c>
      <c r="H142" s="26">
        <f t="shared" si="26"/>
        <v>34864.12976364015</v>
      </c>
      <c r="I142" s="19">
        <v>8.4830000000000005</v>
      </c>
      <c r="J142" s="20">
        <f t="shared" si="27"/>
        <v>71.961289000000008</v>
      </c>
      <c r="K142" s="26">
        <f t="shared" si="28"/>
        <v>0.76205773635984653</v>
      </c>
      <c r="L142" s="19">
        <v>101</v>
      </c>
      <c r="M142" s="20">
        <f t="shared" si="29"/>
        <v>10201</v>
      </c>
      <c r="N142" s="26">
        <f t="shared" si="30"/>
        <v>5798.5116878383997</v>
      </c>
      <c r="O142" s="19">
        <v>98</v>
      </c>
      <c r="P142" s="36">
        <f>I142*$W$3+F142*$W$4+C142*$W$5+L142*$W$6+$W$7</f>
        <v>93.733896941000012</v>
      </c>
      <c r="Q142" s="38">
        <f t="shared" si="31"/>
        <v>5305.9331788837999</v>
      </c>
      <c r="R142" s="39">
        <f t="shared" si="32"/>
        <v>4702.6312491596982</v>
      </c>
      <c r="S142" s="21">
        <f t="shared" si="33"/>
        <v>18.199635310009057</v>
      </c>
      <c r="T142" s="4">
        <f t="shared" si="34"/>
        <v>4.2661030589999882</v>
      </c>
      <c r="U142" s="4"/>
      <c r="V142" s="3"/>
      <c r="W142" s="3"/>
    </row>
    <row r="143" spans="1:23" x14ac:dyDescent="0.25">
      <c r="A143" s="7" t="s">
        <v>7</v>
      </c>
      <c r="B143" s="16">
        <v>2012</v>
      </c>
      <c r="C143" s="19">
        <v>0</v>
      </c>
      <c r="D143" s="20">
        <f t="shared" si="23"/>
        <v>0</v>
      </c>
      <c r="E143" s="21">
        <f t="shared" si="24"/>
        <v>1.2755102040816326E-3</v>
      </c>
      <c r="F143" s="19">
        <v>185</v>
      </c>
      <c r="G143" s="20">
        <f t="shared" si="25"/>
        <v>34225</v>
      </c>
      <c r="H143" s="26">
        <f t="shared" si="26"/>
        <v>8049.5685391503557</v>
      </c>
      <c r="I143" s="19">
        <v>7.3570000000000002</v>
      </c>
      <c r="J143" s="20">
        <f t="shared" si="27"/>
        <v>54.125449000000003</v>
      </c>
      <c r="K143" s="26">
        <f t="shared" si="28"/>
        <v>6.4029654727198196E-2</v>
      </c>
      <c r="L143" s="19">
        <v>46</v>
      </c>
      <c r="M143" s="20">
        <f t="shared" si="29"/>
        <v>2116</v>
      </c>
      <c r="N143" s="26">
        <f t="shared" si="30"/>
        <v>447.23617763431895</v>
      </c>
      <c r="O143" s="19">
        <v>35</v>
      </c>
      <c r="P143" s="35">
        <f>I143*$W$3+F143*$W$4+C143*$W$5+L143*$W$6+$W$7</f>
        <v>45.658949739000008</v>
      </c>
      <c r="Q143" s="38">
        <f t="shared" si="31"/>
        <v>96.86175031236985</v>
      </c>
      <c r="R143" s="39">
        <f t="shared" si="32"/>
        <v>420.28224603999018</v>
      </c>
      <c r="S143" s="21">
        <f t="shared" si="33"/>
        <v>113.61320953852834</v>
      </c>
      <c r="T143" s="4">
        <f t="shared" si="34"/>
        <v>-10.658949739000008</v>
      </c>
      <c r="U143" s="4"/>
      <c r="V143" s="3"/>
      <c r="W143" s="3"/>
    </row>
    <row r="144" spans="1:23" x14ac:dyDescent="0.25">
      <c r="A144" s="7" t="s">
        <v>8</v>
      </c>
      <c r="B144" s="16">
        <v>2012</v>
      </c>
      <c r="C144" s="19">
        <v>0</v>
      </c>
      <c r="D144" s="20">
        <f t="shared" si="23"/>
        <v>0</v>
      </c>
      <c r="E144" s="21">
        <f t="shared" si="24"/>
        <v>1.2755102040816326E-3</v>
      </c>
      <c r="F144" s="19">
        <v>117</v>
      </c>
      <c r="G144" s="20">
        <f t="shared" si="25"/>
        <v>13689</v>
      </c>
      <c r="H144" s="26">
        <f t="shared" si="26"/>
        <v>471.73180445647677</v>
      </c>
      <c r="I144" s="19">
        <v>8.2989999999999995</v>
      </c>
      <c r="J144" s="20">
        <f t="shared" si="27"/>
        <v>68.873400999999987</v>
      </c>
      <c r="K144" s="26">
        <f t="shared" si="28"/>
        <v>0.47466475676800907</v>
      </c>
      <c r="L144" s="19">
        <v>16</v>
      </c>
      <c r="M144" s="20">
        <f t="shared" si="29"/>
        <v>256</v>
      </c>
      <c r="N144" s="26">
        <f t="shared" si="30"/>
        <v>78.3586266139109</v>
      </c>
      <c r="O144" s="19">
        <v>17</v>
      </c>
      <c r="P144" s="35">
        <f>I144*$W$3+F144*$W$4+C144*$W$5+L144*$W$6+$W$7</f>
        <v>22.948715772999993</v>
      </c>
      <c r="Q144" s="38">
        <f t="shared" si="31"/>
        <v>66.555627863390242</v>
      </c>
      <c r="R144" s="39">
        <f t="shared" si="32"/>
        <v>4.881658221257843</v>
      </c>
      <c r="S144" s="21">
        <f t="shared" si="33"/>
        <v>35.387219347938903</v>
      </c>
      <c r="T144" s="4">
        <f t="shared" si="34"/>
        <v>-5.9487157729999929</v>
      </c>
      <c r="U144" s="4"/>
      <c r="V144" s="3"/>
      <c r="W144" s="3"/>
    </row>
    <row r="145" spans="1:23" x14ac:dyDescent="0.25">
      <c r="A145" s="7" t="s">
        <v>9</v>
      </c>
      <c r="B145" s="16">
        <v>2012</v>
      </c>
      <c r="C145" s="19">
        <v>0</v>
      </c>
      <c r="D145" s="20">
        <f t="shared" si="23"/>
        <v>0</v>
      </c>
      <c r="E145" s="21">
        <f t="shared" si="24"/>
        <v>1.2755102040816326E-3</v>
      </c>
      <c r="F145" s="19">
        <v>154</v>
      </c>
      <c r="G145" s="20">
        <f t="shared" si="25"/>
        <v>23716</v>
      </c>
      <c r="H145" s="26">
        <f t="shared" si="26"/>
        <v>3447.9664983340285</v>
      </c>
      <c r="I145" s="19">
        <v>7.5410000000000004</v>
      </c>
      <c r="J145" s="20">
        <f t="shared" si="27"/>
        <v>56.866681000000007</v>
      </c>
      <c r="K145" s="26">
        <f t="shared" si="28"/>
        <v>4.7666343190340384E-3</v>
      </c>
      <c r="L145" s="19">
        <v>20</v>
      </c>
      <c r="M145" s="20">
        <f t="shared" si="29"/>
        <v>400</v>
      </c>
      <c r="N145" s="26">
        <f t="shared" si="30"/>
        <v>23.542300083298642</v>
      </c>
      <c r="O145" s="19">
        <v>18</v>
      </c>
      <c r="P145" s="35">
        <f>I145*$W$3+F145*$W$4+C145*$W$5+L145*$W$6+$W$7</f>
        <v>26.341589907000003</v>
      </c>
      <c r="Q145" s="38">
        <f t="shared" si="31"/>
        <v>51.239301332778005</v>
      </c>
      <c r="R145" s="39">
        <f t="shared" si="32"/>
        <v>1.4004986162708575</v>
      </c>
      <c r="S145" s="21">
        <f t="shared" si="33"/>
        <v>69.582122176564326</v>
      </c>
      <c r="T145" s="4">
        <f t="shared" si="34"/>
        <v>-8.341589907000003</v>
      </c>
      <c r="U145" s="4"/>
      <c r="V145" s="3"/>
      <c r="W145" s="3"/>
    </row>
    <row r="146" spans="1:23" x14ac:dyDescent="0.25">
      <c r="A146" s="7" t="s">
        <v>10</v>
      </c>
      <c r="B146" s="16">
        <v>2012</v>
      </c>
      <c r="C146" s="19">
        <v>0</v>
      </c>
      <c r="D146" s="20">
        <f t="shared" si="23"/>
        <v>0</v>
      </c>
      <c r="E146" s="21">
        <f t="shared" si="24"/>
        <v>1.2755102040816326E-3</v>
      </c>
      <c r="F146" s="19">
        <v>215</v>
      </c>
      <c r="G146" s="20">
        <f t="shared" si="25"/>
        <v>46225</v>
      </c>
      <c r="H146" s="26">
        <f t="shared" si="26"/>
        <v>14332.731804456478</v>
      </c>
      <c r="I146" s="19">
        <v>9.1310000000000002</v>
      </c>
      <c r="J146" s="20">
        <f t="shared" si="27"/>
        <v>83.375161000000006</v>
      </c>
      <c r="K146" s="26">
        <f t="shared" si="28"/>
        <v>2.3133168384006595</v>
      </c>
      <c r="L146" s="19">
        <v>100</v>
      </c>
      <c r="M146" s="20">
        <f t="shared" si="29"/>
        <v>10000</v>
      </c>
      <c r="N146" s="26">
        <f t="shared" si="30"/>
        <v>5647.2157694710531</v>
      </c>
      <c r="O146" s="19">
        <v>91</v>
      </c>
      <c r="P146" s="35">
        <f>I146*$W$3+F146*$W$4+C146*$W$5+L146*$W$6+$W$7</f>
        <v>89.538459837000005</v>
      </c>
      <c r="Q146" s="38">
        <f t="shared" si="31"/>
        <v>4335.1474645980852</v>
      </c>
      <c r="R146" s="39">
        <f t="shared" si="32"/>
        <v>4144.8225866592602</v>
      </c>
      <c r="S146" s="21">
        <f t="shared" si="33"/>
        <v>2.1360996480620522</v>
      </c>
      <c r="T146" s="4">
        <f t="shared" si="34"/>
        <v>1.4615401629999951</v>
      </c>
      <c r="U146" s="4"/>
      <c r="V146" s="3"/>
      <c r="W146" s="3"/>
    </row>
    <row r="147" spans="1:23" x14ac:dyDescent="0.25">
      <c r="A147" s="7" t="s">
        <v>11</v>
      </c>
      <c r="B147" s="16">
        <v>2012</v>
      </c>
      <c r="C147" s="19">
        <v>0</v>
      </c>
      <c r="D147" s="20">
        <f t="shared" si="23"/>
        <v>0</v>
      </c>
      <c r="E147" s="21">
        <f t="shared" si="24"/>
        <v>1.2755102040816326E-3</v>
      </c>
      <c r="F147" s="19">
        <v>44</v>
      </c>
      <c r="G147" s="20">
        <f t="shared" si="25"/>
        <v>1936</v>
      </c>
      <c r="H147" s="26">
        <f t="shared" si="26"/>
        <v>2629.701192211578</v>
      </c>
      <c r="I147" s="19">
        <v>7.0510000000000002</v>
      </c>
      <c r="J147" s="20">
        <f t="shared" si="27"/>
        <v>49.716601000000004</v>
      </c>
      <c r="K147" s="26">
        <f t="shared" si="28"/>
        <v>0.31252663431903643</v>
      </c>
      <c r="L147" s="19">
        <v>29</v>
      </c>
      <c r="M147" s="20">
        <f t="shared" si="29"/>
        <v>841</v>
      </c>
      <c r="N147" s="26">
        <f t="shared" si="30"/>
        <v>17.205565389421061</v>
      </c>
      <c r="O147" s="19">
        <v>15</v>
      </c>
      <c r="P147" s="35">
        <f>I147*$W$3+F147*$W$4+C147*$W$5+L147*$W$6+$W$7</f>
        <v>21.801008677000002</v>
      </c>
      <c r="Q147" s="38">
        <f t="shared" si="31"/>
        <v>103.18828092461473</v>
      </c>
      <c r="R147" s="39">
        <f t="shared" si="32"/>
        <v>11.270486929784832</v>
      </c>
      <c r="S147" s="21">
        <f t="shared" si="33"/>
        <v>46.253719024629319</v>
      </c>
      <c r="T147" s="4">
        <f t="shared" si="34"/>
        <v>-6.8010086770000022</v>
      </c>
      <c r="U147" s="4"/>
      <c r="V147" s="3"/>
      <c r="W147" s="3"/>
    </row>
    <row r="148" spans="1:23" x14ac:dyDescent="0.25">
      <c r="A148" s="7" t="s">
        <v>12</v>
      </c>
      <c r="B148" s="16">
        <v>2012</v>
      </c>
      <c r="C148" s="19">
        <v>0</v>
      </c>
      <c r="D148" s="20">
        <f t="shared" si="23"/>
        <v>0</v>
      </c>
      <c r="E148" s="21">
        <f t="shared" si="24"/>
        <v>1.2755102040816326E-3</v>
      </c>
      <c r="F148" s="19">
        <v>111</v>
      </c>
      <c r="G148" s="20">
        <f t="shared" si="25"/>
        <v>12321</v>
      </c>
      <c r="H148" s="26">
        <f t="shared" si="26"/>
        <v>247.09915139525219</v>
      </c>
      <c r="I148" s="19">
        <v>7.67</v>
      </c>
      <c r="J148" s="20">
        <f t="shared" si="27"/>
        <v>58.828899999999997</v>
      </c>
      <c r="K148" s="26">
        <f t="shared" si="28"/>
        <v>3.5951037067885223E-3</v>
      </c>
      <c r="L148" s="19">
        <v>19</v>
      </c>
      <c r="M148" s="20">
        <f t="shared" si="29"/>
        <v>361</v>
      </c>
      <c r="N148" s="26">
        <f t="shared" si="30"/>
        <v>34.246381715951706</v>
      </c>
      <c r="O148" s="19">
        <v>18</v>
      </c>
      <c r="P148" s="35">
        <f>I148*$W$3+F148*$W$4+C148*$W$5+L148*$W$6+$W$7</f>
        <v>22.533997090000003</v>
      </c>
      <c r="Q148" s="38">
        <f t="shared" si="31"/>
        <v>51.239301332778005</v>
      </c>
      <c r="R148" s="39">
        <f t="shared" si="32"/>
        <v>6.8862481156207433</v>
      </c>
      <c r="S148" s="21">
        <f t="shared" si="33"/>
        <v>20.557129612128499</v>
      </c>
      <c r="T148" s="4">
        <f t="shared" si="34"/>
        <v>-4.5339970900000033</v>
      </c>
      <c r="U148" s="4"/>
      <c r="V148" s="3"/>
      <c r="W148" s="3"/>
    </row>
    <row r="149" spans="1:23" x14ac:dyDescent="0.25">
      <c r="A149" s="7" t="s">
        <v>13</v>
      </c>
      <c r="B149" s="16">
        <v>2012</v>
      </c>
      <c r="C149" s="19">
        <v>0</v>
      </c>
      <c r="D149" s="20">
        <f t="shared" si="23"/>
        <v>0</v>
      </c>
      <c r="E149" s="21">
        <f t="shared" si="24"/>
        <v>1.2755102040816326E-3</v>
      </c>
      <c r="F149" s="19">
        <v>15</v>
      </c>
      <c r="G149" s="20">
        <f t="shared" si="25"/>
        <v>225</v>
      </c>
      <c r="H149" s="26">
        <f t="shared" si="26"/>
        <v>6444.976702415659</v>
      </c>
      <c r="I149" s="19">
        <v>7.9669999999999996</v>
      </c>
      <c r="J149" s="20">
        <f t="shared" si="27"/>
        <v>63.473088999999995</v>
      </c>
      <c r="K149" s="26">
        <f t="shared" si="28"/>
        <v>0.12741985880882756</v>
      </c>
      <c r="L149" s="19">
        <v>7</v>
      </c>
      <c r="M149" s="20">
        <f t="shared" si="29"/>
        <v>49</v>
      </c>
      <c r="N149" s="26">
        <f t="shared" si="30"/>
        <v>318.69536130778846</v>
      </c>
      <c r="O149" s="19">
        <v>8</v>
      </c>
      <c r="P149" s="35">
        <f>I149*$W$3+F149*$W$4+C149*$W$5+L149*$W$6+$W$7</f>
        <v>7.5501202089999992</v>
      </c>
      <c r="Q149" s="38">
        <f t="shared" si="31"/>
        <v>294.40256663890045</v>
      </c>
      <c r="R149" s="39">
        <f t="shared" si="32"/>
        <v>310.04318027273024</v>
      </c>
      <c r="S149" s="21">
        <f t="shared" si="33"/>
        <v>0.20239182635020436</v>
      </c>
      <c r="T149" s="4">
        <f t="shared" si="34"/>
        <v>0.44987979100000075</v>
      </c>
      <c r="U149" s="4"/>
      <c r="V149" s="3"/>
      <c r="W149" s="3"/>
    </row>
    <row r="150" spans="1:23" x14ac:dyDescent="0.25">
      <c r="A150" s="7" t="s">
        <v>14</v>
      </c>
      <c r="B150" s="16">
        <v>2012</v>
      </c>
      <c r="C150" s="19">
        <v>0</v>
      </c>
      <c r="D150" s="20">
        <f t="shared" si="23"/>
        <v>0</v>
      </c>
      <c r="E150" s="21">
        <f t="shared" si="24"/>
        <v>1.2755102040816326E-3</v>
      </c>
      <c r="F150" s="19">
        <v>142</v>
      </c>
      <c r="G150" s="20">
        <f t="shared" si="25"/>
        <v>20164</v>
      </c>
      <c r="H150" s="26">
        <f t="shared" si="26"/>
        <v>2182.7011922115794</v>
      </c>
      <c r="I150" s="19">
        <v>7.8170000000000002</v>
      </c>
      <c r="J150" s="20">
        <f t="shared" si="27"/>
        <v>61.105489000000006</v>
      </c>
      <c r="K150" s="26">
        <f t="shared" si="28"/>
        <v>4.2832103706787847E-2</v>
      </c>
      <c r="L150" s="19">
        <v>43</v>
      </c>
      <c r="M150" s="20">
        <f t="shared" si="29"/>
        <v>1849</v>
      </c>
      <c r="N150" s="26">
        <f t="shared" si="30"/>
        <v>329.34842253227816</v>
      </c>
      <c r="O150" s="19">
        <v>35</v>
      </c>
      <c r="P150" s="35">
        <f>I150*$W$3+F150*$W$4+C150*$W$5+L150*$W$6+$W$7</f>
        <v>41.529197159000006</v>
      </c>
      <c r="Q150" s="38">
        <f t="shared" si="31"/>
        <v>96.86175031236985</v>
      </c>
      <c r="R150" s="39">
        <f t="shared" si="32"/>
        <v>268.01075074847392</v>
      </c>
      <c r="S150" s="21">
        <f t="shared" si="33"/>
        <v>42.630415541093747</v>
      </c>
      <c r="T150" s="4">
        <f t="shared" si="34"/>
        <v>-6.529197159000006</v>
      </c>
      <c r="U150" s="4"/>
      <c r="V150" s="3"/>
      <c r="W150" s="3"/>
    </row>
    <row r="151" spans="1:23" x14ac:dyDescent="0.25">
      <c r="A151" s="7" t="s">
        <v>15</v>
      </c>
      <c r="B151" s="16">
        <v>2012</v>
      </c>
      <c r="C151" s="19">
        <v>1</v>
      </c>
      <c r="D151" s="20">
        <f t="shared" si="23"/>
        <v>1</v>
      </c>
      <c r="E151" s="21">
        <f t="shared" si="24"/>
        <v>0.92984693877551028</v>
      </c>
      <c r="F151" s="19">
        <v>257</v>
      </c>
      <c r="G151" s="20">
        <f t="shared" si="25"/>
        <v>66049</v>
      </c>
      <c r="H151" s="26">
        <f t="shared" si="26"/>
        <v>26153.160375885051</v>
      </c>
      <c r="I151" s="19">
        <v>7.8040000000000003</v>
      </c>
      <c r="J151" s="20">
        <f t="shared" si="27"/>
        <v>60.902416000000002</v>
      </c>
      <c r="K151" s="26">
        <f t="shared" si="28"/>
        <v>3.7620164931277747E-2</v>
      </c>
      <c r="L151" s="19">
        <v>49</v>
      </c>
      <c r="M151" s="20">
        <f t="shared" si="29"/>
        <v>2401</v>
      </c>
      <c r="N151" s="26">
        <f t="shared" si="30"/>
        <v>583.12393273635973</v>
      </c>
      <c r="O151" s="19">
        <v>65</v>
      </c>
      <c r="P151" s="35">
        <f>I151*$W$3+F151*$W$4+C151*$W$5+L151*$W$6+$W$7</f>
        <v>60.507717908000004</v>
      </c>
      <c r="Q151" s="38">
        <f t="shared" si="31"/>
        <v>1587.3719543940026</v>
      </c>
      <c r="R151" s="39">
        <f t="shared" si="32"/>
        <v>1249.5910134368005</v>
      </c>
      <c r="S151" s="21">
        <f t="shared" si="33"/>
        <v>20.180598394103864</v>
      </c>
      <c r="T151" s="4">
        <f t="shared" si="34"/>
        <v>4.4922820919999964</v>
      </c>
      <c r="U151" s="4"/>
      <c r="V151" s="3"/>
      <c r="W151" s="3"/>
    </row>
    <row r="152" spans="1:23" x14ac:dyDescent="0.25">
      <c r="A152" s="7" t="s">
        <v>16</v>
      </c>
      <c r="B152" s="16">
        <v>2012</v>
      </c>
      <c r="C152" s="19">
        <v>0</v>
      </c>
      <c r="D152" s="20">
        <f t="shared" si="23"/>
        <v>0</v>
      </c>
      <c r="E152" s="21">
        <f t="shared" si="24"/>
        <v>1.2755102040816326E-3</v>
      </c>
      <c r="F152" s="19">
        <v>171</v>
      </c>
      <c r="G152" s="20">
        <f t="shared" si="25"/>
        <v>29241</v>
      </c>
      <c r="H152" s="26">
        <f t="shared" si="26"/>
        <v>5733.4256820074979</v>
      </c>
      <c r="I152" s="19">
        <v>7.9050000000000002</v>
      </c>
      <c r="J152" s="20">
        <f t="shared" si="27"/>
        <v>62.489025000000005</v>
      </c>
      <c r="K152" s="26">
        <f t="shared" si="28"/>
        <v>8.700092003331808E-2</v>
      </c>
      <c r="L152" s="19">
        <v>41</v>
      </c>
      <c r="M152" s="20">
        <f t="shared" si="29"/>
        <v>1681</v>
      </c>
      <c r="N152" s="26">
        <f t="shared" si="30"/>
        <v>260.75658579758431</v>
      </c>
      <c r="O152" s="19">
        <v>44</v>
      </c>
      <c r="P152" s="35">
        <f>I152*$W$3+F152*$W$4+C152*$W$5+L152*$W$6+$W$7</f>
        <v>42.848925934999997</v>
      </c>
      <c r="Q152" s="38">
        <f t="shared" si="31"/>
        <v>355.01481153685967</v>
      </c>
      <c r="R152" s="39">
        <f t="shared" si="32"/>
        <v>312.96308383543436</v>
      </c>
      <c r="S152" s="21">
        <f t="shared" si="33"/>
        <v>1.3249715031156313</v>
      </c>
      <c r="T152" s="4">
        <f t="shared" si="34"/>
        <v>1.1510740650000031</v>
      </c>
      <c r="U152" s="4"/>
      <c r="V152" s="3"/>
      <c r="W152" s="3"/>
    </row>
    <row r="153" spans="1:23" x14ac:dyDescent="0.25">
      <c r="A153" s="7" t="s">
        <v>17</v>
      </c>
      <c r="B153" s="16">
        <v>2012</v>
      </c>
      <c r="C153" s="19">
        <v>0</v>
      </c>
      <c r="D153" s="20">
        <f t="shared" si="23"/>
        <v>0</v>
      </c>
      <c r="E153" s="21">
        <f t="shared" si="24"/>
        <v>1.2755102040816326E-3</v>
      </c>
      <c r="F153" s="19">
        <v>37</v>
      </c>
      <c r="G153" s="20">
        <f t="shared" si="25"/>
        <v>1369</v>
      </c>
      <c r="H153" s="26">
        <f t="shared" si="26"/>
        <v>3396.6297636401491</v>
      </c>
      <c r="I153" s="19">
        <v>7.0430000000000001</v>
      </c>
      <c r="J153" s="20">
        <f t="shared" si="27"/>
        <v>49.603849000000004</v>
      </c>
      <c r="K153" s="26">
        <f t="shared" si="28"/>
        <v>0.32153528738026094</v>
      </c>
      <c r="L153" s="19">
        <v>3</v>
      </c>
      <c r="M153" s="20">
        <f t="shared" si="29"/>
        <v>9</v>
      </c>
      <c r="N153" s="26">
        <f t="shared" si="30"/>
        <v>477.51168783840075</v>
      </c>
      <c r="O153" s="19">
        <v>2</v>
      </c>
      <c r="P153" s="35">
        <f>I153*$W$3+F153*$W$4+C153*$W$5+L153*$W$6+$W$7</f>
        <v>3.8702580610000012</v>
      </c>
      <c r="Q153" s="38">
        <f t="shared" si="31"/>
        <v>536.30052582257395</v>
      </c>
      <c r="R153" s="39">
        <f t="shared" si="32"/>
        <v>453.17490798752362</v>
      </c>
      <c r="S153" s="21">
        <f t="shared" si="33"/>
        <v>3.4978652147354845</v>
      </c>
      <c r="T153" s="4">
        <f t="shared" si="34"/>
        <v>-1.8702580610000012</v>
      </c>
      <c r="U153" s="4"/>
      <c r="V153" s="3"/>
      <c r="W153" s="3"/>
    </row>
    <row r="154" spans="1:23" x14ac:dyDescent="0.25">
      <c r="A154" s="7" t="s">
        <v>18</v>
      </c>
      <c r="B154" s="16">
        <v>2012</v>
      </c>
      <c r="C154" s="19">
        <v>0</v>
      </c>
      <c r="D154" s="20">
        <f t="shared" si="23"/>
        <v>0</v>
      </c>
      <c r="E154" s="21">
        <f t="shared" si="24"/>
        <v>1.2755102040816326E-3</v>
      </c>
      <c r="F154" s="19">
        <v>59</v>
      </c>
      <c r="G154" s="20">
        <f t="shared" si="25"/>
        <v>3481</v>
      </c>
      <c r="H154" s="26">
        <f t="shared" si="26"/>
        <v>1316.2828248646392</v>
      </c>
      <c r="I154" s="19">
        <v>6.9969999999999999</v>
      </c>
      <c r="J154" s="20">
        <f t="shared" si="27"/>
        <v>48.958008999999997</v>
      </c>
      <c r="K154" s="26">
        <f t="shared" si="28"/>
        <v>0.3758190424823023</v>
      </c>
      <c r="L154" s="19">
        <v>10</v>
      </c>
      <c r="M154" s="20">
        <f t="shared" si="29"/>
        <v>100</v>
      </c>
      <c r="N154" s="26">
        <f t="shared" si="30"/>
        <v>220.58311640982927</v>
      </c>
      <c r="O154" s="19">
        <v>18</v>
      </c>
      <c r="P154" s="35">
        <f>I154*$W$3+F154*$W$4+C154*$W$5+L154*$W$6+$W$7</f>
        <v>10.204376018999998</v>
      </c>
      <c r="Q154" s="38">
        <f t="shared" si="31"/>
        <v>51.239301332778005</v>
      </c>
      <c r="R154" s="39">
        <f t="shared" si="32"/>
        <v>223.6157530077877</v>
      </c>
      <c r="S154" s="21">
        <f t="shared" si="33"/>
        <v>60.771753253142322</v>
      </c>
      <c r="T154" s="4">
        <f t="shared" si="34"/>
        <v>7.7956239810000021</v>
      </c>
      <c r="U154" s="4"/>
      <c r="V154" s="3"/>
      <c r="W154" s="3"/>
    </row>
    <row r="155" spans="1:23" x14ac:dyDescent="0.25">
      <c r="A155" s="7" t="s">
        <v>19</v>
      </c>
      <c r="B155" s="16">
        <v>2012</v>
      </c>
      <c r="C155" s="19">
        <v>0</v>
      </c>
      <c r="D155" s="20">
        <f t="shared" si="23"/>
        <v>0</v>
      </c>
      <c r="E155" s="21">
        <f t="shared" si="24"/>
        <v>1.2755102040816326E-3</v>
      </c>
      <c r="F155" s="19">
        <v>8</v>
      </c>
      <c r="G155" s="20">
        <f t="shared" si="25"/>
        <v>64</v>
      </c>
      <c r="H155" s="26">
        <f t="shared" si="26"/>
        <v>7617.9052738442306</v>
      </c>
      <c r="I155" s="19">
        <v>7.8780000000000001</v>
      </c>
      <c r="J155" s="20">
        <f t="shared" si="27"/>
        <v>62.062884000000004</v>
      </c>
      <c r="K155" s="26">
        <f t="shared" si="28"/>
        <v>7.1802124114950794E-2</v>
      </c>
      <c r="L155" s="19">
        <v>2</v>
      </c>
      <c r="M155" s="20">
        <f t="shared" si="29"/>
        <v>4</v>
      </c>
      <c r="N155" s="26">
        <f t="shared" si="30"/>
        <v>522.21576947105382</v>
      </c>
      <c r="O155" s="19">
        <v>13</v>
      </c>
      <c r="P155" s="35">
        <f>I155*$W$3+F155*$W$4+C155*$W$5+L155*$W$6+$W$7</f>
        <v>3.3699601059999971</v>
      </c>
      <c r="Q155" s="38">
        <f t="shared" si="31"/>
        <v>147.82093398583922</v>
      </c>
      <c r="R155" s="39">
        <f t="shared" si="32"/>
        <v>474.72579691119739</v>
      </c>
      <c r="S155" s="21">
        <f t="shared" si="33"/>
        <v>92.737668360031591</v>
      </c>
      <c r="T155" s="4">
        <f t="shared" si="34"/>
        <v>9.6300398940000029</v>
      </c>
      <c r="U155" s="4"/>
      <c r="V155" s="3"/>
      <c r="W155" s="3"/>
    </row>
    <row r="156" spans="1:23" x14ac:dyDescent="0.25">
      <c r="A156" s="7" t="s">
        <v>20</v>
      </c>
      <c r="B156" s="16">
        <v>2012</v>
      </c>
      <c r="C156" s="19">
        <v>0</v>
      </c>
      <c r="D156" s="20">
        <f t="shared" si="23"/>
        <v>0</v>
      </c>
      <c r="E156" s="21">
        <f t="shared" si="24"/>
        <v>1.2755102040816326E-3</v>
      </c>
      <c r="F156" s="19">
        <v>123</v>
      </c>
      <c r="G156" s="20">
        <f t="shared" si="25"/>
        <v>15129</v>
      </c>
      <c r="H156" s="26">
        <f t="shared" si="26"/>
        <v>768.36445751770134</v>
      </c>
      <c r="I156" s="19">
        <v>7.7750000000000004</v>
      </c>
      <c r="J156" s="20">
        <f t="shared" si="27"/>
        <v>60.450625000000002</v>
      </c>
      <c r="K156" s="26">
        <f t="shared" si="28"/>
        <v>2.7211532278216682E-2</v>
      </c>
      <c r="L156" s="19">
        <v>27</v>
      </c>
      <c r="M156" s="20">
        <f t="shared" si="29"/>
        <v>729</v>
      </c>
      <c r="N156" s="26">
        <f t="shared" si="30"/>
        <v>4.6137286547271898</v>
      </c>
      <c r="O156" s="19">
        <v>28</v>
      </c>
      <c r="P156" s="35">
        <f>I156*$W$3+F156*$W$4+C156*$W$5+L156*$W$6+$W$7</f>
        <v>29.173789424999999</v>
      </c>
      <c r="Q156" s="38">
        <f t="shared" si="31"/>
        <v>8.0760360266555633</v>
      </c>
      <c r="R156" s="39">
        <f t="shared" si="32"/>
        <v>16.125253454417795</v>
      </c>
      <c r="S156" s="21">
        <f t="shared" si="33"/>
        <v>1.3777816142418282</v>
      </c>
      <c r="T156" s="4">
        <f t="shared" si="34"/>
        <v>-1.1737894249999989</v>
      </c>
      <c r="U156" s="4"/>
      <c r="V156" s="3"/>
      <c r="W156" s="3"/>
    </row>
    <row r="157" spans="1:23" x14ac:dyDescent="0.25">
      <c r="A157" s="7" t="s">
        <v>21</v>
      </c>
      <c r="B157" s="16">
        <v>2012</v>
      </c>
      <c r="C157" s="19">
        <v>0</v>
      </c>
      <c r="D157" s="20">
        <f t="shared" si="23"/>
        <v>0</v>
      </c>
      <c r="E157" s="21">
        <f t="shared" si="24"/>
        <v>1.2755102040816326E-3</v>
      </c>
      <c r="F157" s="19">
        <v>22</v>
      </c>
      <c r="G157" s="20">
        <f t="shared" si="25"/>
        <v>484</v>
      </c>
      <c r="H157" s="26">
        <f t="shared" si="26"/>
        <v>5370.0481309870875</v>
      </c>
      <c r="I157" s="19">
        <v>6.4539999999999997</v>
      </c>
      <c r="J157" s="20">
        <f t="shared" si="27"/>
        <v>41.654115999999995</v>
      </c>
      <c r="K157" s="26">
        <f t="shared" si="28"/>
        <v>1.3364303690129178</v>
      </c>
      <c r="L157" s="19">
        <v>10</v>
      </c>
      <c r="M157" s="20">
        <f t="shared" si="29"/>
        <v>100</v>
      </c>
      <c r="N157" s="26">
        <f t="shared" si="30"/>
        <v>220.58311640982927</v>
      </c>
      <c r="O157" s="19">
        <v>12</v>
      </c>
      <c r="P157" s="35">
        <f>I157*$W$3+F157*$W$4+C157*$W$5+L157*$W$6+$W$7</f>
        <v>5.5041064580000025</v>
      </c>
      <c r="Q157" s="38">
        <f t="shared" si="31"/>
        <v>173.13726051645148</v>
      </c>
      <c r="R157" s="39">
        <f t="shared" si="32"/>
        <v>386.28194898481604</v>
      </c>
      <c r="S157" s="21">
        <f t="shared" si="33"/>
        <v>42.196632908997273</v>
      </c>
      <c r="T157" s="4">
        <f t="shared" si="34"/>
        <v>6.4958935419999975</v>
      </c>
      <c r="U157" s="4"/>
      <c r="V157" s="3"/>
      <c r="W157" s="3"/>
    </row>
    <row r="158" spans="1:23" x14ac:dyDescent="0.25">
      <c r="A158" s="7" t="s">
        <v>22</v>
      </c>
      <c r="B158" s="16">
        <v>2012</v>
      </c>
      <c r="C158" s="19">
        <v>0</v>
      </c>
      <c r="D158" s="20">
        <f t="shared" si="23"/>
        <v>0</v>
      </c>
      <c r="E158" s="21">
        <f t="shared" si="24"/>
        <v>1.2755102040816326E-3</v>
      </c>
      <c r="F158" s="19">
        <v>156</v>
      </c>
      <c r="G158" s="20">
        <f t="shared" si="25"/>
        <v>24336</v>
      </c>
      <c r="H158" s="26">
        <f t="shared" si="26"/>
        <v>3686.8440493544367</v>
      </c>
      <c r="I158" s="19">
        <v>8.1059999999999999</v>
      </c>
      <c r="J158" s="20">
        <f t="shared" si="27"/>
        <v>65.707235999999995</v>
      </c>
      <c r="K158" s="26">
        <f t="shared" si="28"/>
        <v>0.24597551187005148</v>
      </c>
      <c r="L158" s="19">
        <v>25</v>
      </c>
      <c r="M158" s="20">
        <f t="shared" si="29"/>
        <v>625</v>
      </c>
      <c r="N158" s="26">
        <f t="shared" si="30"/>
        <v>2.1891920033318957E-2</v>
      </c>
      <c r="O158" s="19">
        <v>38</v>
      </c>
      <c r="P158" s="35">
        <f>I158*$W$3+F158*$W$4+C158*$W$5+L158*$W$6+$W$7</f>
        <v>31.564559661999997</v>
      </c>
      <c r="Q158" s="38">
        <f t="shared" si="31"/>
        <v>164.91277072053313</v>
      </c>
      <c r="R158" s="39">
        <f t="shared" si="32"/>
        <v>41.041914791572268</v>
      </c>
      <c r="S158" s="21">
        <f t="shared" si="33"/>
        <v>41.41489234395759</v>
      </c>
      <c r="T158" s="4">
        <f t="shared" si="34"/>
        <v>6.4354403380000029</v>
      </c>
      <c r="U158" s="4"/>
      <c r="V158" s="3"/>
      <c r="W158" s="3"/>
    </row>
    <row r="159" spans="1:23" x14ac:dyDescent="0.25">
      <c r="A159" s="7" t="s">
        <v>23</v>
      </c>
      <c r="B159" s="16">
        <v>2012</v>
      </c>
      <c r="C159" s="19">
        <v>0</v>
      </c>
      <c r="D159" s="20">
        <f t="shared" si="23"/>
        <v>0</v>
      </c>
      <c r="E159" s="21">
        <f t="shared" si="24"/>
        <v>1.2755102040816326E-3</v>
      </c>
      <c r="F159" s="19">
        <v>20</v>
      </c>
      <c r="G159" s="20">
        <f t="shared" si="25"/>
        <v>400</v>
      </c>
      <c r="H159" s="26">
        <f t="shared" si="26"/>
        <v>5667.1705799666797</v>
      </c>
      <c r="I159" s="19">
        <v>7.6470000000000002</v>
      </c>
      <c r="J159" s="20">
        <f t="shared" si="27"/>
        <v>58.476609000000003</v>
      </c>
      <c r="K159" s="26">
        <f t="shared" si="28"/>
        <v>1.3659812578090745E-3</v>
      </c>
      <c r="L159" s="19">
        <v>16</v>
      </c>
      <c r="M159" s="20">
        <f t="shared" si="29"/>
        <v>256</v>
      </c>
      <c r="N159" s="26">
        <f t="shared" si="30"/>
        <v>78.3586266139109</v>
      </c>
      <c r="O159" s="19">
        <v>13</v>
      </c>
      <c r="P159" s="35">
        <f>I159*$W$3+F159*$W$4+C159*$W$5+L159*$W$6+$W$7</f>
        <v>12.982924569000001</v>
      </c>
      <c r="Q159" s="38">
        <f t="shared" si="31"/>
        <v>147.82093398583922</v>
      </c>
      <c r="R159" s="39">
        <f t="shared" si="32"/>
        <v>148.23643731202995</v>
      </c>
      <c r="S159" s="21">
        <f t="shared" si="33"/>
        <v>2.9157034383571083E-4</v>
      </c>
      <c r="T159" s="4">
        <f t="shared" si="34"/>
        <v>1.7075430999998531E-2</v>
      </c>
      <c r="U159" s="4"/>
      <c r="V159" s="3"/>
      <c r="W159" s="3"/>
    </row>
    <row r="160" spans="1:23" x14ac:dyDescent="0.25">
      <c r="A160" s="7" t="s">
        <v>24</v>
      </c>
      <c r="B160" s="16">
        <v>2012</v>
      </c>
      <c r="C160" s="19">
        <v>0</v>
      </c>
      <c r="D160" s="20">
        <f t="shared" si="23"/>
        <v>0</v>
      </c>
      <c r="E160" s="21">
        <f t="shared" si="24"/>
        <v>1.2755102040816326E-3</v>
      </c>
      <c r="F160" s="19">
        <v>115</v>
      </c>
      <c r="G160" s="20">
        <f t="shared" si="25"/>
        <v>13225</v>
      </c>
      <c r="H160" s="26">
        <f t="shared" si="26"/>
        <v>388.85425343606857</v>
      </c>
      <c r="I160" s="19">
        <v>7.7009999999999996</v>
      </c>
      <c r="J160" s="20">
        <f t="shared" si="27"/>
        <v>59.305400999999996</v>
      </c>
      <c r="K160" s="26">
        <f t="shared" si="28"/>
        <v>8.2735730945434054E-3</v>
      </c>
      <c r="L160" s="19">
        <v>32</v>
      </c>
      <c r="M160" s="20">
        <f t="shared" si="29"/>
        <v>1024</v>
      </c>
      <c r="N160" s="26">
        <f t="shared" si="30"/>
        <v>51.093320491461867</v>
      </c>
      <c r="O160" s="19">
        <v>30</v>
      </c>
      <c r="P160" s="35">
        <f>I160*$W$3+F160*$W$4+C160*$W$5+L160*$W$6+$W$7</f>
        <v>31.622944227000001</v>
      </c>
      <c r="Q160" s="38">
        <f t="shared" si="31"/>
        <v>23.443382965431073</v>
      </c>
      <c r="R160" s="39">
        <f t="shared" si="32"/>
        <v>41.79339288267964</v>
      </c>
      <c r="S160" s="21">
        <f t="shared" si="33"/>
        <v>2.633947963952632</v>
      </c>
      <c r="T160" s="4">
        <f t="shared" si="34"/>
        <v>-1.6229442270000014</v>
      </c>
      <c r="U160" s="4"/>
      <c r="V160" s="3"/>
      <c r="W160" s="3"/>
    </row>
    <row r="161" spans="1:23" x14ac:dyDescent="0.25">
      <c r="A161" s="7" t="s">
        <v>25</v>
      </c>
      <c r="B161" s="16">
        <v>2012</v>
      </c>
      <c r="C161" s="19">
        <v>0</v>
      </c>
      <c r="D161" s="20">
        <f t="shared" si="23"/>
        <v>0</v>
      </c>
      <c r="E161" s="21">
        <f t="shared" si="24"/>
        <v>1.2755102040816326E-3</v>
      </c>
      <c r="F161" s="19">
        <v>37</v>
      </c>
      <c r="G161" s="20">
        <f t="shared" si="25"/>
        <v>1369</v>
      </c>
      <c r="H161" s="26">
        <f t="shared" si="26"/>
        <v>3396.6297636401491</v>
      </c>
      <c r="I161" s="19">
        <v>8.0690000000000008</v>
      </c>
      <c r="J161" s="20">
        <f t="shared" si="27"/>
        <v>65.108761000000015</v>
      </c>
      <c r="K161" s="26">
        <f t="shared" si="28"/>
        <v>0.21064353227821583</v>
      </c>
      <c r="L161" s="19">
        <v>4</v>
      </c>
      <c r="M161" s="20">
        <f t="shared" si="29"/>
        <v>16</v>
      </c>
      <c r="N161" s="26">
        <f t="shared" si="30"/>
        <v>434.80760620574767</v>
      </c>
      <c r="O161" s="19">
        <v>8</v>
      </c>
      <c r="P161" s="35">
        <f>I161*$W$3+F161*$W$4+C161*$W$5+L161*$W$6+$W$7</f>
        <v>7.6705685630000033</v>
      </c>
      <c r="Q161" s="38">
        <f t="shared" si="31"/>
        <v>294.40256663890045</v>
      </c>
      <c r="R161" s="39">
        <f t="shared" si="32"/>
        <v>305.81596847212501</v>
      </c>
      <c r="S161" s="21">
        <f t="shared" si="33"/>
        <v>0.10852507168388277</v>
      </c>
      <c r="T161" s="4">
        <f t="shared" si="34"/>
        <v>0.32943143699999666</v>
      </c>
      <c r="U161" s="4"/>
      <c r="V161" s="3"/>
      <c r="W161" s="3"/>
    </row>
    <row r="162" spans="1:23" x14ac:dyDescent="0.25">
      <c r="A162" s="7" t="s">
        <v>26</v>
      </c>
      <c r="B162" s="16">
        <v>2012</v>
      </c>
      <c r="C162" s="19">
        <v>0</v>
      </c>
      <c r="D162" s="20">
        <f t="shared" si="23"/>
        <v>0</v>
      </c>
      <c r="E162" s="21">
        <f t="shared" si="24"/>
        <v>1.2755102040816326E-3</v>
      </c>
      <c r="F162" s="19">
        <v>79</v>
      </c>
      <c r="G162" s="20">
        <f t="shared" si="25"/>
        <v>6241</v>
      </c>
      <c r="H162" s="26">
        <f t="shared" si="26"/>
        <v>265.05833506872114</v>
      </c>
      <c r="I162" s="19">
        <v>7.2240000000000002</v>
      </c>
      <c r="J162" s="20">
        <f t="shared" si="27"/>
        <v>52.186176000000003</v>
      </c>
      <c r="K162" s="26">
        <f t="shared" si="28"/>
        <v>0.14902751187005597</v>
      </c>
      <c r="L162" s="19">
        <v>16</v>
      </c>
      <c r="M162" s="20">
        <f t="shared" si="29"/>
        <v>256</v>
      </c>
      <c r="N162" s="26">
        <f t="shared" si="30"/>
        <v>78.3586266139109</v>
      </c>
      <c r="O162" s="19">
        <v>20</v>
      </c>
      <c r="P162" s="35">
        <f>I162*$W$3+F162*$W$4+C162*$W$5+L162*$W$6+$W$7</f>
        <v>16.541334248000002</v>
      </c>
      <c r="Q162" s="38">
        <f t="shared" si="31"/>
        <v>26.606648271553514</v>
      </c>
      <c r="R162" s="39">
        <f t="shared" si="32"/>
        <v>74.249742313488753</v>
      </c>
      <c r="S162" s="21">
        <f t="shared" si="33"/>
        <v>11.962368784057713</v>
      </c>
      <c r="T162" s="4">
        <f t="shared" si="34"/>
        <v>3.4586657519999982</v>
      </c>
      <c r="U162" s="4"/>
      <c r="V162" s="3"/>
      <c r="W162" s="3"/>
    </row>
    <row r="163" spans="1:23" x14ac:dyDescent="0.25">
      <c r="A163" s="7" t="s">
        <v>27</v>
      </c>
      <c r="B163" s="16">
        <v>2012</v>
      </c>
      <c r="C163" s="19">
        <v>0</v>
      </c>
      <c r="D163" s="20">
        <f t="shared" si="23"/>
        <v>0</v>
      </c>
      <c r="E163" s="21">
        <f t="shared" si="24"/>
        <v>1.2755102040816326E-3</v>
      </c>
      <c r="F163" s="19">
        <v>28</v>
      </c>
      <c r="G163" s="20">
        <f t="shared" si="25"/>
        <v>784</v>
      </c>
      <c r="H163" s="26">
        <f t="shared" si="26"/>
        <v>4526.6807840483125</v>
      </c>
      <c r="I163" s="19">
        <v>6.7009999999999996</v>
      </c>
      <c r="J163" s="20">
        <f t="shared" si="27"/>
        <v>44.903400999999995</v>
      </c>
      <c r="K163" s="26">
        <f t="shared" si="28"/>
        <v>0.82635520574761046</v>
      </c>
      <c r="L163" s="19">
        <v>9</v>
      </c>
      <c r="M163" s="20">
        <f t="shared" si="29"/>
        <v>81</v>
      </c>
      <c r="N163" s="26">
        <f t="shared" si="30"/>
        <v>251.28719804248234</v>
      </c>
      <c r="O163" s="19">
        <v>4</v>
      </c>
      <c r="P163" s="35">
        <f>I163*$W$3+F163*$W$4+C163*$W$5+L163*$W$6+$W$7</f>
        <v>6.085214226999998</v>
      </c>
      <c r="Q163" s="38">
        <f t="shared" si="31"/>
        <v>447.66787276134943</v>
      </c>
      <c r="R163" s="39">
        <f t="shared" si="32"/>
        <v>363.7773850178225</v>
      </c>
      <c r="S163" s="21">
        <f t="shared" si="33"/>
        <v>4.3481183724831993</v>
      </c>
      <c r="T163" s="4">
        <f t="shared" si="34"/>
        <v>-2.085214226999998</v>
      </c>
      <c r="U163" s="4"/>
      <c r="V163" s="3"/>
      <c r="W163" s="3"/>
    </row>
    <row r="164" spans="1:23" x14ac:dyDescent="0.25">
      <c r="A164" s="7" t="s">
        <v>28</v>
      </c>
      <c r="B164" s="16">
        <v>2012</v>
      </c>
      <c r="C164" s="19">
        <v>0</v>
      </c>
      <c r="D164" s="20">
        <f t="shared" si="23"/>
        <v>0</v>
      </c>
      <c r="E164" s="21">
        <f t="shared" si="24"/>
        <v>1.2755102040816326E-3</v>
      </c>
      <c r="F164" s="19">
        <v>82</v>
      </c>
      <c r="G164" s="20">
        <f t="shared" si="25"/>
        <v>6724</v>
      </c>
      <c r="H164" s="26">
        <f t="shared" si="26"/>
        <v>176.37466159933342</v>
      </c>
      <c r="I164" s="19">
        <v>6.6440000000000001</v>
      </c>
      <c r="J164" s="20">
        <f t="shared" si="27"/>
        <v>44.142735999999999</v>
      </c>
      <c r="K164" s="26">
        <f t="shared" si="28"/>
        <v>0.93323485880883439</v>
      </c>
      <c r="L164" s="19">
        <v>9</v>
      </c>
      <c r="M164" s="20">
        <f t="shared" si="29"/>
        <v>81</v>
      </c>
      <c r="N164" s="26">
        <f t="shared" si="30"/>
        <v>251.28719804248234</v>
      </c>
      <c r="O164" s="19">
        <v>13</v>
      </c>
      <c r="P164" s="35">
        <f>I164*$W$3+F164*$W$4+C164*$W$5+L164*$W$6+$W$7</f>
        <v>10.350457588000001</v>
      </c>
      <c r="Q164" s="38">
        <f t="shared" si="31"/>
        <v>147.82093398583922</v>
      </c>
      <c r="R164" s="39">
        <f t="shared" si="32"/>
        <v>219.26814742572392</v>
      </c>
      <c r="S164" s="21">
        <f t="shared" si="33"/>
        <v>7.0200749929867721</v>
      </c>
      <c r="T164" s="4">
        <f t="shared" si="34"/>
        <v>2.6495424119999988</v>
      </c>
      <c r="U164" s="4"/>
      <c r="V164" s="3"/>
      <c r="W164" s="3"/>
    </row>
    <row r="165" spans="1:23" x14ac:dyDescent="0.25">
      <c r="A165" s="7" t="s">
        <v>29</v>
      </c>
      <c r="B165" s="16">
        <v>2012</v>
      </c>
      <c r="C165" s="19">
        <v>0</v>
      </c>
      <c r="D165" s="20">
        <f t="shared" si="23"/>
        <v>0</v>
      </c>
      <c r="E165" s="21">
        <f t="shared" si="24"/>
        <v>1.2755102040816326E-3</v>
      </c>
      <c r="F165" s="19">
        <v>37</v>
      </c>
      <c r="G165" s="20">
        <f t="shared" si="25"/>
        <v>1369</v>
      </c>
      <c r="H165" s="26">
        <f t="shared" si="26"/>
        <v>3396.6297636401491</v>
      </c>
      <c r="I165" s="19">
        <v>7.3940000000000001</v>
      </c>
      <c r="J165" s="20">
        <f t="shared" si="27"/>
        <v>54.671236</v>
      </c>
      <c r="K165" s="26">
        <f t="shared" si="28"/>
        <v>4.667363431903479E-2</v>
      </c>
      <c r="L165" s="19">
        <v>6</v>
      </c>
      <c r="M165" s="20">
        <f t="shared" si="29"/>
        <v>36</v>
      </c>
      <c r="N165" s="26">
        <f t="shared" si="30"/>
        <v>355.39944294044153</v>
      </c>
      <c r="O165" s="19">
        <v>6</v>
      </c>
      <c r="P165" s="35">
        <f>I165*$W$3+F165*$W$4+C165*$W$5+L165*$W$6+$W$7</f>
        <v>6.9420398379999995</v>
      </c>
      <c r="Q165" s="38">
        <f t="shared" si="31"/>
        <v>367.03521970012491</v>
      </c>
      <c r="R165" s="39">
        <f t="shared" si="32"/>
        <v>331.82715271885098</v>
      </c>
      <c r="S165" s="21">
        <f t="shared" si="33"/>
        <v>0.88743905637906528</v>
      </c>
      <c r="T165" s="4">
        <f t="shared" si="34"/>
        <v>-0.94203983799999946</v>
      </c>
      <c r="U165" s="4"/>
      <c r="V165" s="3"/>
      <c r="W165" s="3"/>
    </row>
    <row r="166" spans="1:23" x14ac:dyDescent="0.25">
      <c r="A166" s="7" t="s">
        <v>30</v>
      </c>
      <c r="B166" s="16">
        <v>2012</v>
      </c>
      <c r="C166" s="19">
        <v>0</v>
      </c>
      <c r="D166" s="20">
        <f t="shared" si="23"/>
        <v>0</v>
      </c>
      <c r="E166" s="21">
        <f t="shared" si="24"/>
        <v>1.2755102040816326E-3</v>
      </c>
      <c r="F166" s="19">
        <v>50</v>
      </c>
      <c r="G166" s="20">
        <f t="shared" si="25"/>
        <v>2500</v>
      </c>
      <c r="H166" s="26">
        <f t="shared" si="26"/>
        <v>2050.3338452728026</v>
      </c>
      <c r="I166" s="19">
        <v>7.3019999999999996</v>
      </c>
      <c r="J166" s="20">
        <f t="shared" si="27"/>
        <v>53.319203999999992</v>
      </c>
      <c r="K166" s="26">
        <f t="shared" si="28"/>
        <v>9.4889144523117197E-2</v>
      </c>
      <c r="L166" s="19">
        <v>9</v>
      </c>
      <c r="M166" s="20">
        <f t="shared" si="29"/>
        <v>81</v>
      </c>
      <c r="N166" s="26">
        <f t="shared" si="30"/>
        <v>251.28719804248234</v>
      </c>
      <c r="O166" s="19">
        <v>9</v>
      </c>
      <c r="P166" s="35">
        <f>I166*$W$3+F166*$W$4+C166*$W$5+L166*$W$6+$W$7</f>
        <v>9.7294847540000013</v>
      </c>
      <c r="Q166" s="38">
        <f t="shared" si="31"/>
        <v>261.08624010828822</v>
      </c>
      <c r="R166" s="39">
        <f t="shared" si="32"/>
        <v>238.04412060523924</v>
      </c>
      <c r="S166" s="21">
        <f t="shared" si="33"/>
        <v>0.5321480063184425</v>
      </c>
      <c r="T166" s="4">
        <f t="shared" si="34"/>
        <v>-0.72948475400000135</v>
      </c>
      <c r="U166" s="4"/>
      <c r="V166" s="3"/>
      <c r="W166" s="3"/>
    </row>
    <row r="167" spans="1:23" x14ac:dyDescent="0.25">
      <c r="A167" s="7" t="s">
        <v>31</v>
      </c>
      <c r="B167" s="16">
        <v>2012</v>
      </c>
      <c r="C167" s="19">
        <v>0</v>
      </c>
      <c r="D167" s="20">
        <f t="shared" si="23"/>
        <v>0</v>
      </c>
      <c r="E167" s="21">
        <f t="shared" si="24"/>
        <v>1.2755102040816326E-3</v>
      </c>
      <c r="F167" s="19">
        <v>226</v>
      </c>
      <c r="G167" s="20">
        <f t="shared" si="25"/>
        <v>51076</v>
      </c>
      <c r="H167" s="26">
        <f t="shared" si="26"/>
        <v>17087.558335068723</v>
      </c>
      <c r="I167" s="19">
        <v>8.1560000000000006</v>
      </c>
      <c r="J167" s="20">
        <f t="shared" si="27"/>
        <v>66.520336000000015</v>
      </c>
      <c r="K167" s="26">
        <f t="shared" si="28"/>
        <v>0.2980714302373989</v>
      </c>
      <c r="L167" s="19">
        <v>60</v>
      </c>
      <c r="M167" s="20">
        <f t="shared" si="29"/>
        <v>3600</v>
      </c>
      <c r="N167" s="26">
        <f t="shared" si="30"/>
        <v>1235.3790347771758</v>
      </c>
      <c r="O167" s="19">
        <v>68</v>
      </c>
      <c r="P167" s="35">
        <f>I167*$W$3+F167*$W$4+C167*$W$5+L167*$W$6+$W$7</f>
        <v>60.801961011999992</v>
      </c>
      <c r="Q167" s="38">
        <f t="shared" si="31"/>
        <v>1835.4229748021658</v>
      </c>
      <c r="R167" s="39">
        <f t="shared" si="32"/>
        <v>1270.4803178072191</v>
      </c>
      <c r="S167" s="21">
        <f t="shared" si="33"/>
        <v>51.81176527276817</v>
      </c>
      <c r="T167" s="4">
        <f t="shared" si="34"/>
        <v>7.1980389880000075</v>
      </c>
      <c r="U167" s="4"/>
      <c r="V167" s="3"/>
      <c r="W167" s="3"/>
    </row>
    <row r="168" spans="1:23" x14ac:dyDescent="0.25">
      <c r="A168" s="7" t="s">
        <v>32</v>
      </c>
      <c r="B168" s="16">
        <v>2012</v>
      </c>
      <c r="C168" s="19">
        <v>0</v>
      </c>
      <c r="D168" s="20">
        <f t="shared" si="23"/>
        <v>0</v>
      </c>
      <c r="E168" s="21">
        <f t="shared" si="24"/>
        <v>1.2755102040816326E-3</v>
      </c>
      <c r="F168" s="19">
        <v>18</v>
      </c>
      <c r="G168" s="20">
        <f t="shared" si="25"/>
        <v>324</v>
      </c>
      <c r="H168" s="26">
        <f t="shared" si="26"/>
        <v>5972.2930289462711</v>
      </c>
      <c r="I168" s="19">
        <v>7.8310000000000004</v>
      </c>
      <c r="J168" s="20">
        <f t="shared" si="27"/>
        <v>61.32456100000001</v>
      </c>
      <c r="K168" s="26">
        <f t="shared" si="28"/>
        <v>4.8822960849645027E-2</v>
      </c>
      <c r="L168" s="19">
        <v>6</v>
      </c>
      <c r="M168" s="20">
        <f t="shared" si="29"/>
        <v>36</v>
      </c>
      <c r="N168" s="26">
        <f t="shared" si="30"/>
        <v>355.39944294044153</v>
      </c>
      <c r="O168" s="19">
        <v>4</v>
      </c>
      <c r="P168" s="35">
        <f>I168*$W$3+F168*$W$4+C168*$W$5+L168*$W$6+$W$7</f>
        <v>6.7147907370000013</v>
      </c>
      <c r="Q168" s="38">
        <f t="shared" si="31"/>
        <v>447.66787276134943</v>
      </c>
      <c r="R168" s="39">
        <f t="shared" si="32"/>
        <v>340.15799021787689</v>
      </c>
      <c r="S168" s="21">
        <f t="shared" si="33"/>
        <v>7.3700887457010102</v>
      </c>
      <c r="T168" s="4">
        <f t="shared" si="34"/>
        <v>-2.7147907370000013</v>
      </c>
      <c r="U168" s="4"/>
      <c r="V168" s="3"/>
      <c r="W168" s="3"/>
    </row>
    <row r="169" spans="1:23" x14ac:dyDescent="0.25">
      <c r="A169" s="7" t="s">
        <v>33</v>
      </c>
      <c r="B169" s="16">
        <v>2012</v>
      </c>
      <c r="C169" s="19">
        <v>0</v>
      </c>
      <c r="D169" s="20">
        <f t="shared" si="23"/>
        <v>0</v>
      </c>
      <c r="E169" s="21">
        <f t="shared" si="24"/>
        <v>1.2755102040816326E-3</v>
      </c>
      <c r="F169" s="19">
        <v>64</v>
      </c>
      <c r="G169" s="20">
        <f t="shared" si="25"/>
        <v>4096</v>
      </c>
      <c r="H169" s="26">
        <f t="shared" si="26"/>
        <v>978.4767024156597</v>
      </c>
      <c r="I169" s="19">
        <v>7.8730000000000002</v>
      </c>
      <c r="J169" s="20">
        <f t="shared" si="27"/>
        <v>61.984129000000003</v>
      </c>
      <c r="K169" s="26">
        <f t="shared" si="28"/>
        <v>6.9147532278216184E-2</v>
      </c>
      <c r="L169" s="19">
        <v>1</v>
      </c>
      <c r="M169" s="20">
        <f t="shared" si="29"/>
        <v>1</v>
      </c>
      <c r="N169" s="26">
        <f t="shared" si="30"/>
        <v>568.91985110370683</v>
      </c>
      <c r="O169" s="19">
        <v>3</v>
      </c>
      <c r="P169" s="35">
        <f>I169*$W$3+F169*$W$4+C169*$W$5+L169*$W$6+$W$7</f>
        <v>7.2918774710000029</v>
      </c>
      <c r="Q169" s="38">
        <f t="shared" si="31"/>
        <v>490.98419929196166</v>
      </c>
      <c r="R169" s="39">
        <f t="shared" si="32"/>
        <v>319.20416808382464</v>
      </c>
      <c r="S169" s="21">
        <f t="shared" si="33"/>
        <v>18.420212226077382</v>
      </c>
      <c r="T169" s="4">
        <f t="shared" si="34"/>
        <v>-4.2918774710000029</v>
      </c>
      <c r="U169" s="4"/>
      <c r="V169" s="3"/>
      <c r="W169" s="3"/>
    </row>
    <row r="170" spans="1:23" ht="15.75" thickBot="1" x14ac:dyDescent="0.3">
      <c r="A170" s="7" t="s">
        <v>34</v>
      </c>
      <c r="B170" s="16">
        <v>2012</v>
      </c>
      <c r="C170" s="19">
        <v>0</v>
      </c>
      <c r="D170" s="20">
        <f t="shared" si="23"/>
        <v>0</v>
      </c>
      <c r="E170" s="21">
        <f t="shared" si="24"/>
        <v>1.2755102040816326E-3</v>
      </c>
      <c r="F170" s="19">
        <v>268</v>
      </c>
      <c r="G170" s="20">
        <f t="shared" si="25"/>
        <v>71824</v>
      </c>
      <c r="H170" s="26">
        <f t="shared" si="26"/>
        <v>29831.986906497295</v>
      </c>
      <c r="I170" s="19">
        <v>8.4969999999999999</v>
      </c>
      <c r="J170" s="20">
        <f t="shared" si="27"/>
        <v>72.199009000000004</v>
      </c>
      <c r="K170" s="26">
        <f t="shared" si="28"/>
        <v>0.78669659350270249</v>
      </c>
      <c r="L170" s="19">
        <v>98</v>
      </c>
      <c r="M170" s="20">
        <f t="shared" si="29"/>
        <v>9604</v>
      </c>
      <c r="N170" s="26">
        <f t="shared" si="30"/>
        <v>5350.6239327363592</v>
      </c>
      <c r="O170" s="19">
        <v>104</v>
      </c>
      <c r="P170" s="36">
        <f>I170*$W$3+F170*$W$4+C170*$W$5+L170*$W$6+$W$7</f>
        <v>90.626004519000006</v>
      </c>
      <c r="Q170" s="38">
        <f t="shared" si="31"/>
        <v>6216.0352197001257</v>
      </c>
      <c r="R170" s="39">
        <f t="shared" si="32"/>
        <v>4286.0382384188615</v>
      </c>
      <c r="S170" s="21">
        <f t="shared" si="33"/>
        <v>178.86375512580827</v>
      </c>
      <c r="T170" s="4">
        <f t="shared" si="34"/>
        <v>13.373995480999994</v>
      </c>
      <c r="U170" s="4"/>
      <c r="V170" s="3"/>
      <c r="W170" s="3"/>
    </row>
    <row r="171" spans="1:23" x14ac:dyDescent="0.25">
      <c r="A171" s="7" t="s">
        <v>7</v>
      </c>
      <c r="B171" s="15">
        <v>2016</v>
      </c>
      <c r="C171" s="19">
        <v>0</v>
      </c>
      <c r="D171" s="20">
        <f t="shared" si="23"/>
        <v>0</v>
      </c>
      <c r="E171" s="21">
        <f t="shared" si="24"/>
        <v>1.2755102040816326E-3</v>
      </c>
      <c r="F171" s="19">
        <v>212</v>
      </c>
      <c r="G171" s="20">
        <f t="shared" si="25"/>
        <v>44944</v>
      </c>
      <c r="H171" s="26">
        <f t="shared" si="26"/>
        <v>13623.415477925866</v>
      </c>
      <c r="I171" s="19">
        <v>7.3840000000000003</v>
      </c>
      <c r="J171" s="20">
        <f t="shared" si="27"/>
        <v>54.523456000000003</v>
      </c>
      <c r="K171" s="26">
        <f t="shared" si="28"/>
        <v>5.1094450645565351E-2</v>
      </c>
      <c r="L171" s="19">
        <v>35</v>
      </c>
      <c r="M171" s="20">
        <f t="shared" si="29"/>
        <v>1225</v>
      </c>
      <c r="N171" s="26">
        <f t="shared" si="30"/>
        <v>102.98107559350267</v>
      </c>
      <c r="O171" s="19">
        <v>29</v>
      </c>
      <c r="P171" s="35">
        <f>I171*$W$3+F171*$W$4+C171*$W$5+L171*$W$6+$W$7</f>
        <v>40.628805568000004</v>
      </c>
      <c r="Q171" s="38">
        <f t="shared" si="31"/>
        <v>14.759709496043319</v>
      </c>
      <c r="R171" s="39">
        <f t="shared" si="32"/>
        <v>239.34077325790147</v>
      </c>
      <c r="S171" s="21">
        <f t="shared" si="33"/>
        <v>135.22911893834791</v>
      </c>
      <c r="T171" s="4">
        <f t="shared" si="34"/>
        <v>-11.628805568000004</v>
      </c>
      <c r="U171" s="4"/>
      <c r="V171" s="3"/>
      <c r="W171" s="3"/>
    </row>
    <row r="172" spans="1:23" x14ac:dyDescent="0.25">
      <c r="A172" s="7" t="s">
        <v>8</v>
      </c>
      <c r="B172" s="15">
        <v>2016</v>
      </c>
      <c r="C172" s="19">
        <v>1</v>
      </c>
      <c r="D172" s="20">
        <f t="shared" si="23"/>
        <v>1</v>
      </c>
      <c r="E172" s="21">
        <f t="shared" si="24"/>
        <v>0.92984693877551028</v>
      </c>
      <c r="F172" s="19">
        <v>207</v>
      </c>
      <c r="G172" s="20">
        <f t="shared" si="25"/>
        <v>42849</v>
      </c>
      <c r="H172" s="26">
        <f t="shared" si="26"/>
        <v>12481.221600374845</v>
      </c>
      <c r="I172" s="19">
        <v>8.3140000000000001</v>
      </c>
      <c r="J172" s="20">
        <f t="shared" si="27"/>
        <v>69.122596000000001</v>
      </c>
      <c r="K172" s="26">
        <f t="shared" si="28"/>
        <v>0.49555853227821389</v>
      </c>
      <c r="L172" s="19">
        <v>17</v>
      </c>
      <c r="M172" s="20">
        <f t="shared" si="29"/>
        <v>289</v>
      </c>
      <c r="N172" s="26">
        <f t="shared" si="30"/>
        <v>61.654544981257835</v>
      </c>
      <c r="O172" s="19">
        <v>19</v>
      </c>
      <c r="P172" s="35">
        <f>I172*$W$3+F172*$W$4+C172*$W$5+L172*$W$6+$W$7</f>
        <v>36.624652678000004</v>
      </c>
      <c r="Q172" s="38">
        <f t="shared" si="31"/>
        <v>37.922974802165761</v>
      </c>
      <c r="R172" s="39">
        <f t="shared" si="32"/>
        <v>131.48037945142087</v>
      </c>
      <c r="S172" s="21">
        <f t="shared" si="33"/>
        <v>310.62838202013273</v>
      </c>
      <c r="T172" s="4">
        <f t="shared" si="34"/>
        <v>-17.624652678000004</v>
      </c>
      <c r="U172" s="4"/>
      <c r="V172" s="3"/>
      <c r="W172" s="3"/>
    </row>
    <row r="173" spans="1:23" x14ac:dyDescent="0.25">
      <c r="A173" s="7" t="s">
        <v>9</v>
      </c>
      <c r="B173" s="15">
        <v>2016</v>
      </c>
      <c r="C173" s="19">
        <v>0</v>
      </c>
      <c r="D173" s="20">
        <f t="shared" si="23"/>
        <v>0</v>
      </c>
      <c r="E173" s="21">
        <f t="shared" si="24"/>
        <v>1.2755102040816326E-3</v>
      </c>
      <c r="F173" s="19">
        <v>183</v>
      </c>
      <c r="G173" s="20">
        <f t="shared" si="25"/>
        <v>33489</v>
      </c>
      <c r="H173" s="26">
        <f t="shared" si="26"/>
        <v>7694.6909881299471</v>
      </c>
      <c r="I173" s="19">
        <v>7.5579999999999998</v>
      </c>
      <c r="J173" s="20">
        <f t="shared" si="27"/>
        <v>57.123363999999995</v>
      </c>
      <c r="K173" s="26">
        <f t="shared" si="28"/>
        <v>2.7082465639319798E-3</v>
      </c>
      <c r="L173" s="19">
        <v>18</v>
      </c>
      <c r="M173" s="20">
        <f t="shared" si="29"/>
        <v>324</v>
      </c>
      <c r="N173" s="26">
        <f t="shared" si="30"/>
        <v>46.950463348604771</v>
      </c>
      <c r="O173" s="19">
        <v>22</v>
      </c>
      <c r="P173" s="35">
        <f>I173*$W$3+F173*$W$4+C173*$W$5+L173*$W$6+$W$7</f>
        <v>27.444461465999996</v>
      </c>
      <c r="Q173" s="38">
        <f t="shared" si="31"/>
        <v>9.9739952103290275</v>
      </c>
      <c r="R173" s="39">
        <f t="shared" si="32"/>
        <v>5.2271594624960471</v>
      </c>
      <c r="S173" s="21">
        <f t="shared" si="33"/>
        <v>29.642160654758829</v>
      </c>
      <c r="T173" s="4">
        <f t="shared" si="34"/>
        <v>-5.4444614659999964</v>
      </c>
      <c r="U173" s="4"/>
      <c r="V173" s="3"/>
      <c r="W173" s="3"/>
    </row>
    <row r="174" spans="1:23" x14ac:dyDescent="0.25">
      <c r="A174" s="7" t="s">
        <v>10</v>
      </c>
      <c r="B174" s="15">
        <v>2016</v>
      </c>
      <c r="C174" s="19">
        <v>0</v>
      </c>
      <c r="D174" s="20">
        <f t="shared" si="23"/>
        <v>0</v>
      </c>
      <c r="E174" s="21">
        <f t="shared" si="24"/>
        <v>1.2755102040816326E-3</v>
      </c>
      <c r="F174" s="19">
        <v>241</v>
      </c>
      <c r="G174" s="20">
        <f t="shared" si="25"/>
        <v>58081</v>
      </c>
      <c r="H174" s="26">
        <f t="shared" si="26"/>
        <v>21234.139967721785</v>
      </c>
      <c r="I174" s="19">
        <v>9.1389999999999993</v>
      </c>
      <c r="J174" s="20">
        <f t="shared" si="27"/>
        <v>83.521320999999986</v>
      </c>
      <c r="K174" s="26">
        <f t="shared" si="28"/>
        <v>2.3377161853394322</v>
      </c>
      <c r="L174" s="19">
        <v>91</v>
      </c>
      <c r="M174" s="20">
        <f t="shared" si="29"/>
        <v>8281</v>
      </c>
      <c r="N174" s="26">
        <f t="shared" si="30"/>
        <v>4375.5525041649307</v>
      </c>
      <c r="O174" s="19">
        <v>70</v>
      </c>
      <c r="P174" s="35">
        <f>I174*$W$3+F174*$W$4+C174*$W$5+L174*$W$6+$W$7</f>
        <v>85.701215453000003</v>
      </c>
      <c r="Q174" s="38">
        <f t="shared" si="31"/>
        <v>2010.7903217409414</v>
      </c>
      <c r="R174" s="39">
        <f t="shared" si="32"/>
        <v>3665.4611682018249</v>
      </c>
      <c r="S174" s="21">
        <f t="shared" si="33"/>
        <v>246.52816670152609</v>
      </c>
      <c r="T174" s="4">
        <f t="shared" si="34"/>
        <v>-15.701215453000003</v>
      </c>
      <c r="U174" s="4"/>
      <c r="V174" s="3"/>
      <c r="W174" s="3"/>
    </row>
    <row r="175" spans="1:23" x14ac:dyDescent="0.25">
      <c r="A175" s="7" t="s">
        <v>11</v>
      </c>
      <c r="B175" s="15">
        <v>2016</v>
      </c>
      <c r="C175" s="19">
        <v>0</v>
      </c>
      <c r="D175" s="20">
        <f t="shared" si="23"/>
        <v>0</v>
      </c>
      <c r="E175" s="21">
        <f t="shared" si="24"/>
        <v>1.2755102040816326E-3</v>
      </c>
      <c r="F175" s="19">
        <v>34</v>
      </c>
      <c r="G175" s="20">
        <f t="shared" si="25"/>
        <v>1156</v>
      </c>
      <c r="H175" s="26">
        <f t="shared" si="26"/>
        <v>3755.3134371095371</v>
      </c>
      <c r="I175" s="19">
        <v>7.0540000000000003</v>
      </c>
      <c r="J175" s="20">
        <f t="shared" si="27"/>
        <v>49.758916000000006</v>
      </c>
      <c r="K175" s="26">
        <f t="shared" si="28"/>
        <v>0.30918138942107709</v>
      </c>
      <c r="L175" s="19">
        <v>15</v>
      </c>
      <c r="M175" s="20">
        <f t="shared" si="29"/>
        <v>225</v>
      </c>
      <c r="N175" s="26">
        <f t="shared" si="30"/>
        <v>97.062708246563957</v>
      </c>
      <c r="O175" s="19">
        <v>11</v>
      </c>
      <c r="P175" s="35">
        <f>I175*$W$3+F175*$W$4+C175*$W$5+L175*$W$6+$W$7</f>
        <v>11.656077658000005</v>
      </c>
      <c r="Q175" s="38">
        <f t="shared" si="31"/>
        <v>200.45358704706371</v>
      </c>
      <c r="R175" s="39">
        <f t="shared" si="32"/>
        <v>182.30631574702301</v>
      </c>
      <c r="S175" s="21">
        <f t="shared" si="33"/>
        <v>0.43043789332677085</v>
      </c>
      <c r="T175" s="4">
        <f t="shared" si="34"/>
        <v>-0.6560776580000045</v>
      </c>
      <c r="U175" s="4"/>
      <c r="V175" s="3"/>
      <c r="W175" s="3"/>
    </row>
    <row r="176" spans="1:23" x14ac:dyDescent="0.25">
      <c r="A176" s="7" t="s">
        <v>12</v>
      </c>
      <c r="B176" s="15">
        <v>2016</v>
      </c>
      <c r="C176" s="19">
        <v>0</v>
      </c>
      <c r="D176" s="20">
        <f t="shared" si="23"/>
        <v>0</v>
      </c>
      <c r="E176" s="21">
        <f t="shared" si="24"/>
        <v>1.2755102040816326E-3</v>
      </c>
      <c r="F176" s="19">
        <v>143</v>
      </c>
      <c r="G176" s="20">
        <f t="shared" si="25"/>
        <v>20449</v>
      </c>
      <c r="H176" s="26">
        <f t="shared" si="26"/>
        <v>2277.1399677217833</v>
      </c>
      <c r="I176" s="19">
        <v>7.6669999999999998</v>
      </c>
      <c r="J176" s="20">
        <f t="shared" si="27"/>
        <v>58.782888999999997</v>
      </c>
      <c r="K176" s="26">
        <f t="shared" si="28"/>
        <v>3.2443486047477087E-3</v>
      </c>
      <c r="L176" s="19">
        <v>18</v>
      </c>
      <c r="M176" s="20">
        <f t="shared" si="29"/>
        <v>324</v>
      </c>
      <c r="N176" s="26">
        <f t="shared" si="30"/>
        <v>46.950463348604771</v>
      </c>
      <c r="O176" s="19">
        <v>17</v>
      </c>
      <c r="P176" s="35">
        <f>I176*$W$3+F176*$W$4+C176*$W$5+L176*$W$6+$W$7</f>
        <v>24.488983108999999</v>
      </c>
      <c r="Q176" s="38">
        <f t="shared" si="31"/>
        <v>66.555627863390242</v>
      </c>
      <c r="R176" s="39">
        <f t="shared" si="32"/>
        <v>0.44780208159388668</v>
      </c>
      <c r="S176" s="21">
        <f t="shared" si="33"/>
        <v>56.084868006887298</v>
      </c>
      <c r="T176" s="4">
        <f t="shared" si="34"/>
        <v>-7.4889831089999994</v>
      </c>
      <c r="U176" s="4"/>
      <c r="V176" s="3"/>
      <c r="W176" s="3"/>
    </row>
    <row r="177" spans="1:23" x14ac:dyDescent="0.25">
      <c r="A177" s="7" t="s">
        <v>13</v>
      </c>
      <c r="B177" s="15">
        <v>2016</v>
      </c>
      <c r="C177" s="19">
        <v>0</v>
      </c>
      <c r="D177" s="20">
        <f t="shared" si="23"/>
        <v>0</v>
      </c>
      <c r="E177" s="21">
        <f t="shared" si="24"/>
        <v>1.2755102040816326E-3</v>
      </c>
      <c r="F177" s="19">
        <v>20</v>
      </c>
      <c r="G177" s="20">
        <f t="shared" si="25"/>
        <v>400</v>
      </c>
      <c r="H177" s="26">
        <f t="shared" si="26"/>
        <v>5667.1705799666797</v>
      </c>
      <c r="I177" s="19">
        <v>8.0150000000000006</v>
      </c>
      <c r="J177" s="20">
        <f t="shared" si="27"/>
        <v>64.240225000000009</v>
      </c>
      <c r="K177" s="26">
        <f t="shared" si="28"/>
        <v>0.1639919404414811</v>
      </c>
      <c r="L177" s="19">
        <v>8</v>
      </c>
      <c r="M177" s="20">
        <f t="shared" si="29"/>
        <v>64</v>
      </c>
      <c r="N177" s="26">
        <f t="shared" si="30"/>
        <v>283.99127967513539</v>
      </c>
      <c r="O177" s="19">
        <v>8</v>
      </c>
      <c r="P177" s="35">
        <f>I177*$W$3+F177*$W$4+C177*$W$5+L177*$W$6+$W$7</f>
        <v>8.7743489050000001</v>
      </c>
      <c r="Q177" s="38">
        <f t="shared" si="31"/>
        <v>294.40256663890045</v>
      </c>
      <c r="R177" s="39">
        <f t="shared" si="32"/>
        <v>268.42937299297307</v>
      </c>
      <c r="S177" s="21">
        <f t="shared" si="33"/>
        <v>0.59961622667469916</v>
      </c>
      <c r="T177" s="4">
        <f t="shared" si="34"/>
        <v>-0.77434890500000009</v>
      </c>
      <c r="U177" s="4"/>
      <c r="V177" s="3"/>
      <c r="W177" s="3"/>
    </row>
    <row r="178" spans="1:23" x14ac:dyDescent="0.25">
      <c r="A178" s="7" t="s">
        <v>14</v>
      </c>
      <c r="B178" s="15">
        <v>2016</v>
      </c>
      <c r="C178" s="19">
        <v>0</v>
      </c>
      <c r="D178" s="20">
        <f t="shared" si="23"/>
        <v>0</v>
      </c>
      <c r="E178" s="21">
        <f t="shared" si="24"/>
        <v>1.2755102040816326E-3</v>
      </c>
      <c r="F178" s="19">
        <v>167</v>
      </c>
      <c r="G178" s="20">
        <f t="shared" si="25"/>
        <v>27889</v>
      </c>
      <c r="H178" s="26">
        <f t="shared" si="26"/>
        <v>5143.6705799666815</v>
      </c>
      <c r="I178" s="19">
        <v>7.8239999999999998</v>
      </c>
      <c r="J178" s="20">
        <f t="shared" si="27"/>
        <v>61.214976</v>
      </c>
      <c r="K178" s="26">
        <f t="shared" si="28"/>
        <v>4.5778532278216245E-2</v>
      </c>
      <c r="L178" s="19">
        <v>35</v>
      </c>
      <c r="M178" s="20">
        <f t="shared" si="29"/>
        <v>1225</v>
      </c>
      <c r="N178" s="26">
        <f t="shared" si="30"/>
        <v>102.98107559350267</v>
      </c>
      <c r="O178" s="19">
        <v>42</v>
      </c>
      <c r="P178" s="35">
        <f>I178*$W$3+F178*$W$4+C178*$W$5+L178*$W$6+$W$7</f>
        <v>38.273259448000005</v>
      </c>
      <c r="Q178" s="38">
        <f t="shared" si="31"/>
        <v>283.64746459808413</v>
      </c>
      <c r="R178" s="39">
        <f t="shared" si="32"/>
        <v>172.00574788131166</v>
      </c>
      <c r="S178" s="21">
        <f t="shared" si="33"/>
        <v>13.888595141921231</v>
      </c>
      <c r="T178" s="4">
        <f t="shared" si="34"/>
        <v>3.7267405519999954</v>
      </c>
      <c r="U178" s="4"/>
      <c r="V178" s="3"/>
      <c r="W178" s="3"/>
    </row>
    <row r="179" spans="1:23" x14ac:dyDescent="0.25">
      <c r="A179" s="7" t="s">
        <v>15</v>
      </c>
      <c r="B179" s="15">
        <v>2016</v>
      </c>
      <c r="C179" s="19">
        <v>0</v>
      </c>
      <c r="D179" s="20">
        <f t="shared" si="23"/>
        <v>0</v>
      </c>
      <c r="E179" s="21">
        <f t="shared" si="24"/>
        <v>1.2755102040816326E-3</v>
      </c>
      <c r="F179" s="19">
        <v>159</v>
      </c>
      <c r="G179" s="20">
        <f t="shared" si="25"/>
        <v>25281</v>
      </c>
      <c r="H179" s="26">
        <f t="shared" si="26"/>
        <v>4060.1603758850488</v>
      </c>
      <c r="I179" s="19">
        <v>7.8170000000000002</v>
      </c>
      <c r="J179" s="20">
        <f t="shared" si="27"/>
        <v>61.105489000000006</v>
      </c>
      <c r="K179" s="26">
        <f t="shared" si="28"/>
        <v>4.2832103706787847E-2</v>
      </c>
      <c r="L179" s="19">
        <v>65</v>
      </c>
      <c r="M179" s="20">
        <f t="shared" si="29"/>
        <v>4225</v>
      </c>
      <c r="N179" s="26">
        <f t="shared" si="30"/>
        <v>1611.8586266139105</v>
      </c>
      <c r="O179" s="19">
        <v>67</v>
      </c>
      <c r="P179" s="35">
        <f>I179*$W$3+F179*$W$4+C179*$W$5+L179*$W$6+$W$7</f>
        <v>57.591329158999997</v>
      </c>
      <c r="Q179" s="38">
        <f t="shared" si="31"/>
        <v>1750.739301332778</v>
      </c>
      <c r="R179" s="39">
        <f t="shared" si="32"/>
        <v>1051.9102498878676</v>
      </c>
      <c r="S179" s="21">
        <f t="shared" si="33"/>
        <v>88.523086994283702</v>
      </c>
      <c r="T179" s="4">
        <f t="shared" si="34"/>
        <v>9.4086708410000028</v>
      </c>
      <c r="U179" s="4"/>
      <c r="V179" s="3"/>
      <c r="W179" s="3"/>
    </row>
    <row r="180" spans="1:23" x14ac:dyDescent="0.25">
      <c r="A180" s="7" t="s">
        <v>16</v>
      </c>
      <c r="B180" s="15">
        <v>2016</v>
      </c>
      <c r="C180" s="19">
        <v>0</v>
      </c>
      <c r="D180" s="20">
        <f t="shared" si="23"/>
        <v>0</v>
      </c>
      <c r="E180" s="21">
        <f t="shared" si="24"/>
        <v>1.2755102040816326E-3</v>
      </c>
      <c r="F180" s="19">
        <v>194</v>
      </c>
      <c r="G180" s="20">
        <f t="shared" si="25"/>
        <v>37636</v>
      </c>
      <c r="H180" s="26">
        <f t="shared" si="26"/>
        <v>9745.5175187421919</v>
      </c>
      <c r="I180" s="19">
        <v>7.9160000000000004</v>
      </c>
      <c r="J180" s="20">
        <f t="shared" si="27"/>
        <v>62.663056000000005</v>
      </c>
      <c r="K180" s="26">
        <f t="shared" si="28"/>
        <v>9.3611022074134437E-2</v>
      </c>
      <c r="L180" s="19">
        <v>44</v>
      </c>
      <c r="M180" s="20">
        <f t="shared" si="29"/>
        <v>1936</v>
      </c>
      <c r="N180" s="26">
        <f t="shared" si="30"/>
        <v>366.64434089962509</v>
      </c>
      <c r="O180" s="19">
        <v>42</v>
      </c>
      <c r="P180" s="35">
        <f>I180*$W$3+F180*$W$4+C180*$W$5+L180*$W$6+$W$7</f>
        <v>46.773066532000001</v>
      </c>
      <c r="Q180" s="38">
        <f t="shared" si="31"/>
        <v>283.64746459808413</v>
      </c>
      <c r="R180" s="39">
        <f t="shared" si="32"/>
        <v>467.20404322853375</v>
      </c>
      <c r="S180" s="21">
        <f t="shared" si="33"/>
        <v>22.782164118898521</v>
      </c>
      <c r="T180" s="4">
        <f t="shared" si="34"/>
        <v>-4.7730665320000014</v>
      </c>
      <c r="U180" s="4"/>
      <c r="V180" s="3"/>
      <c r="W180" s="3"/>
    </row>
    <row r="181" spans="1:23" x14ac:dyDescent="0.25">
      <c r="A181" s="7" t="s">
        <v>17</v>
      </c>
      <c r="B181" s="15">
        <v>2016</v>
      </c>
      <c r="C181" s="19">
        <v>0</v>
      </c>
      <c r="D181" s="20">
        <f t="shared" si="23"/>
        <v>0</v>
      </c>
      <c r="E181" s="21">
        <f t="shared" si="24"/>
        <v>1.2755102040816326E-3</v>
      </c>
      <c r="F181" s="19">
        <v>36</v>
      </c>
      <c r="G181" s="20">
        <f t="shared" si="25"/>
        <v>1296</v>
      </c>
      <c r="H181" s="26">
        <f t="shared" si="26"/>
        <v>3514.1909881299453</v>
      </c>
      <c r="I181" s="19">
        <v>7.032</v>
      </c>
      <c r="J181" s="20">
        <f t="shared" si="27"/>
        <v>49.449024000000001</v>
      </c>
      <c r="K181" s="26">
        <f t="shared" si="28"/>
        <v>0.3341311853394448</v>
      </c>
      <c r="L181" s="19">
        <v>2</v>
      </c>
      <c r="M181" s="20">
        <f t="shared" si="29"/>
        <v>4</v>
      </c>
      <c r="N181" s="26">
        <f t="shared" si="30"/>
        <v>522.21576947105382</v>
      </c>
      <c r="O181" s="19">
        <v>6</v>
      </c>
      <c r="P181" s="35">
        <f>I181*$W$3+F181*$W$4+C181*$W$5+L181*$W$6+$W$7</f>
        <v>3.0878794640000002</v>
      </c>
      <c r="Q181" s="38">
        <f t="shared" si="31"/>
        <v>367.03521970012491</v>
      </c>
      <c r="R181" s="39">
        <f t="shared" si="32"/>
        <v>487.09742707019541</v>
      </c>
      <c r="S181" s="21">
        <f t="shared" si="33"/>
        <v>8.4804460161929267</v>
      </c>
      <c r="T181" s="4">
        <f t="shared" si="34"/>
        <v>2.9121205359999998</v>
      </c>
      <c r="U181" s="4"/>
      <c r="V181" s="3"/>
      <c r="W181" s="3"/>
    </row>
    <row r="182" spans="1:23" x14ac:dyDescent="0.25">
      <c r="A182" s="7" t="s">
        <v>18</v>
      </c>
      <c r="B182" s="15">
        <v>2016</v>
      </c>
      <c r="C182" s="19">
        <v>0</v>
      </c>
      <c r="D182" s="20">
        <f t="shared" si="23"/>
        <v>0</v>
      </c>
      <c r="E182" s="21">
        <f t="shared" si="24"/>
        <v>1.2755102040816326E-3</v>
      </c>
      <c r="F182" s="19">
        <v>70</v>
      </c>
      <c r="G182" s="20">
        <f t="shared" si="25"/>
        <v>4900</v>
      </c>
      <c r="H182" s="26">
        <f t="shared" si="26"/>
        <v>639.10935547688428</v>
      </c>
      <c r="I182" s="19">
        <v>6.992</v>
      </c>
      <c r="J182" s="20">
        <f t="shared" si="27"/>
        <v>48.888064</v>
      </c>
      <c r="K182" s="26">
        <f t="shared" si="28"/>
        <v>0.38197445064556751</v>
      </c>
      <c r="L182" s="19">
        <v>18</v>
      </c>
      <c r="M182" s="20">
        <f t="shared" si="29"/>
        <v>324</v>
      </c>
      <c r="N182" s="26">
        <f t="shared" si="30"/>
        <v>46.950463348604771</v>
      </c>
      <c r="O182" s="19">
        <v>15</v>
      </c>
      <c r="P182" s="35">
        <f>I182*$W$3+F182*$W$4+C182*$W$5+L182*$W$6+$W$7</f>
        <v>16.425982383999997</v>
      </c>
      <c r="Q182" s="38">
        <f t="shared" si="31"/>
        <v>103.18828092461473</v>
      </c>
      <c r="R182" s="39">
        <f t="shared" si="32"/>
        <v>76.2509829438482</v>
      </c>
      <c r="S182" s="21">
        <f t="shared" si="33"/>
        <v>2.0334257594783161</v>
      </c>
      <c r="T182" s="4">
        <f t="shared" si="34"/>
        <v>-1.4259823839999974</v>
      </c>
      <c r="U182" s="4"/>
      <c r="V182" s="3"/>
      <c r="W182" s="3"/>
    </row>
    <row r="183" spans="1:23" x14ac:dyDescent="0.25">
      <c r="A183" s="7" t="s">
        <v>19</v>
      </c>
      <c r="B183" s="15">
        <v>2016</v>
      </c>
      <c r="C183" s="19">
        <v>0</v>
      </c>
      <c r="D183" s="20">
        <f t="shared" si="23"/>
        <v>0</v>
      </c>
      <c r="E183" s="21">
        <f t="shared" si="24"/>
        <v>1.2755102040816326E-3</v>
      </c>
      <c r="F183" s="19">
        <v>9</v>
      </c>
      <c r="G183" s="20">
        <f t="shared" si="25"/>
        <v>81</v>
      </c>
      <c r="H183" s="26">
        <f t="shared" si="26"/>
        <v>7444.3440493544349</v>
      </c>
      <c r="I183" s="19">
        <v>7.9009999999999998</v>
      </c>
      <c r="J183" s="20">
        <f t="shared" si="27"/>
        <v>62.425801</v>
      </c>
      <c r="K183" s="26">
        <f t="shared" si="28"/>
        <v>8.4657246563930089E-2</v>
      </c>
      <c r="L183" s="19">
        <v>13</v>
      </c>
      <c r="M183" s="20">
        <f t="shared" si="29"/>
        <v>169</v>
      </c>
      <c r="N183" s="26">
        <f t="shared" si="30"/>
        <v>140.47087151187009</v>
      </c>
      <c r="O183" s="19">
        <v>8</v>
      </c>
      <c r="P183" s="35">
        <f>I183*$W$3+F183*$W$4+C183*$W$5+L183*$W$6+$W$7</f>
        <v>10.854700627000003</v>
      </c>
      <c r="Q183" s="38">
        <f t="shared" si="31"/>
        <v>294.40256663890045</v>
      </c>
      <c r="R183" s="39">
        <f t="shared" si="32"/>
        <v>204.58904344541904</v>
      </c>
      <c r="S183" s="21">
        <f t="shared" si="33"/>
        <v>8.1493156697942126</v>
      </c>
      <c r="T183" s="4">
        <f t="shared" si="34"/>
        <v>-2.8547006270000033</v>
      </c>
      <c r="U183" s="4"/>
      <c r="V183" s="3"/>
      <c r="W183" s="3"/>
    </row>
    <row r="184" spans="1:23" x14ac:dyDescent="0.25">
      <c r="A184" s="7" t="s">
        <v>20</v>
      </c>
      <c r="B184" s="15">
        <v>2016</v>
      </c>
      <c r="C184" s="19">
        <v>0</v>
      </c>
      <c r="D184" s="20">
        <f t="shared" si="23"/>
        <v>0</v>
      </c>
      <c r="E184" s="21">
        <f t="shared" si="24"/>
        <v>1.2755102040816326E-3</v>
      </c>
      <c r="F184" s="19">
        <v>141</v>
      </c>
      <c r="G184" s="20">
        <f t="shared" si="25"/>
        <v>19881</v>
      </c>
      <c r="H184" s="26">
        <f t="shared" si="26"/>
        <v>2090.2624167013751</v>
      </c>
      <c r="I184" s="19">
        <v>7.7830000000000004</v>
      </c>
      <c r="J184" s="20">
        <f t="shared" si="27"/>
        <v>60.575089000000006</v>
      </c>
      <c r="K184" s="26">
        <f t="shared" si="28"/>
        <v>2.9914879216992159E-2</v>
      </c>
      <c r="L184" s="19">
        <v>28</v>
      </c>
      <c r="M184" s="20">
        <f t="shared" si="29"/>
        <v>784</v>
      </c>
      <c r="N184" s="26">
        <f t="shared" si="30"/>
        <v>9.9096470220741253</v>
      </c>
      <c r="O184" s="19">
        <v>28</v>
      </c>
      <c r="P184" s="35">
        <f>I184*$W$3+F184*$W$4+C184*$W$5+L184*$W$6+$W$7</f>
        <v>31.344575041000002</v>
      </c>
      <c r="Q184" s="38">
        <f t="shared" si="31"/>
        <v>8.0760360266555633</v>
      </c>
      <c r="R184" s="39">
        <f t="shared" si="32"/>
        <v>38.271690658443909</v>
      </c>
      <c r="S184" s="21">
        <f t="shared" si="33"/>
        <v>11.186182204880167</v>
      </c>
      <c r="T184" s="4">
        <f t="shared" si="34"/>
        <v>-3.3445750410000024</v>
      </c>
      <c r="U184" s="4"/>
      <c r="V184" s="3"/>
      <c r="W184" s="3"/>
    </row>
    <row r="185" spans="1:23" x14ac:dyDescent="0.25">
      <c r="A185" s="7" t="s">
        <v>21</v>
      </c>
      <c r="B185" s="15">
        <v>2016</v>
      </c>
      <c r="C185" s="19">
        <v>0</v>
      </c>
      <c r="D185" s="20">
        <f t="shared" si="23"/>
        <v>0</v>
      </c>
      <c r="E185" s="21">
        <f t="shared" si="24"/>
        <v>1.2755102040816326E-3</v>
      </c>
      <c r="F185" s="19">
        <v>31</v>
      </c>
      <c r="G185" s="20">
        <f t="shared" si="25"/>
        <v>961</v>
      </c>
      <c r="H185" s="26">
        <f t="shared" si="26"/>
        <v>4131.9971105789245</v>
      </c>
      <c r="I185" s="19">
        <v>6.4630000000000001</v>
      </c>
      <c r="J185" s="20">
        <f t="shared" si="27"/>
        <v>41.770369000000002</v>
      </c>
      <c r="K185" s="26">
        <f t="shared" si="28"/>
        <v>1.3157026343190394</v>
      </c>
      <c r="L185" s="19">
        <v>12</v>
      </c>
      <c r="M185" s="20">
        <f t="shared" si="29"/>
        <v>144</v>
      </c>
      <c r="N185" s="26">
        <f t="shared" si="30"/>
        <v>165.17495314452316</v>
      </c>
      <c r="O185" s="19">
        <v>11</v>
      </c>
      <c r="P185" s="35">
        <f>I185*$W$3+F185*$W$4+C185*$W$5+L185*$W$6+$W$7</f>
        <v>7.6046274010000019</v>
      </c>
      <c r="Q185" s="38">
        <f t="shared" si="31"/>
        <v>200.45358704706371</v>
      </c>
      <c r="R185" s="39">
        <f t="shared" si="32"/>
        <v>308.12662133948123</v>
      </c>
      <c r="S185" s="21">
        <f t="shared" si="33"/>
        <v>11.528555086040003</v>
      </c>
      <c r="T185" s="4">
        <f t="shared" si="34"/>
        <v>3.3953725989999981</v>
      </c>
      <c r="U185" s="4"/>
      <c r="V185" s="3"/>
      <c r="W185" s="3"/>
    </row>
    <row r="186" spans="1:23" x14ac:dyDescent="0.25">
      <c r="A186" s="7" t="s">
        <v>22</v>
      </c>
      <c r="B186" s="15">
        <v>2016</v>
      </c>
      <c r="C186" s="19">
        <v>0</v>
      </c>
      <c r="D186" s="20">
        <f t="shared" si="23"/>
        <v>0</v>
      </c>
      <c r="E186" s="21">
        <f t="shared" si="24"/>
        <v>1.2755102040816326E-3</v>
      </c>
      <c r="F186" s="19">
        <v>164</v>
      </c>
      <c r="G186" s="20">
        <f t="shared" si="25"/>
        <v>26896</v>
      </c>
      <c r="H186" s="26">
        <f t="shared" si="26"/>
        <v>4722.3542534360695</v>
      </c>
      <c r="I186" s="19">
        <v>8.1039999999999992</v>
      </c>
      <c r="J186" s="20">
        <f t="shared" si="27"/>
        <v>65.674815999999993</v>
      </c>
      <c r="K186" s="26">
        <f t="shared" si="28"/>
        <v>0.24399567513535694</v>
      </c>
      <c r="L186" s="19">
        <v>38</v>
      </c>
      <c r="M186" s="20">
        <f t="shared" si="29"/>
        <v>1444</v>
      </c>
      <c r="N186" s="26">
        <f t="shared" si="30"/>
        <v>172.86883069554347</v>
      </c>
      <c r="O186" s="19">
        <v>41</v>
      </c>
      <c r="P186" s="35">
        <f>I186*$W$3+F186*$W$4+C186*$W$5+L186*$W$6+$W$7</f>
        <v>40.881554007999995</v>
      </c>
      <c r="Q186" s="38">
        <f t="shared" si="31"/>
        <v>250.96379112869639</v>
      </c>
      <c r="R186" s="39">
        <f t="shared" si="32"/>
        <v>247.22501644743139</v>
      </c>
      <c r="S186" s="21">
        <f t="shared" si="33"/>
        <v>1.4029453020865288E-2</v>
      </c>
      <c r="T186" s="4">
        <f t="shared" si="34"/>
        <v>0.11844599200000516</v>
      </c>
      <c r="U186" s="4"/>
      <c r="V186" s="3"/>
      <c r="W186" s="3"/>
    </row>
    <row r="187" spans="1:23" x14ac:dyDescent="0.25">
      <c r="A187" s="7" t="s">
        <v>23</v>
      </c>
      <c r="B187" s="15">
        <v>2016</v>
      </c>
      <c r="C187" s="19">
        <v>0</v>
      </c>
      <c r="D187" s="20">
        <f t="shared" si="23"/>
        <v>0</v>
      </c>
      <c r="E187" s="21">
        <f t="shared" si="24"/>
        <v>1.2755102040816326E-3</v>
      </c>
      <c r="F187" s="19">
        <v>33</v>
      </c>
      <c r="G187" s="20">
        <f t="shared" si="25"/>
        <v>1089</v>
      </c>
      <c r="H187" s="26">
        <f t="shared" si="26"/>
        <v>3878.8746615993327</v>
      </c>
      <c r="I187" s="19">
        <v>7.6909999999999998</v>
      </c>
      <c r="J187" s="20">
        <f t="shared" si="27"/>
        <v>59.151480999999997</v>
      </c>
      <c r="K187" s="26">
        <f t="shared" si="28"/>
        <v>6.5543894210741112E-3</v>
      </c>
      <c r="L187" s="19">
        <v>13</v>
      </c>
      <c r="M187" s="20">
        <f t="shared" si="29"/>
        <v>169</v>
      </c>
      <c r="N187" s="26">
        <f t="shared" si="30"/>
        <v>140.47087151187009</v>
      </c>
      <c r="O187" s="19">
        <v>13</v>
      </c>
      <c r="P187" s="35">
        <f>I187*$W$3+F187*$W$4+C187*$W$5+L187*$W$6+$W$7</f>
        <v>12.186331956999997</v>
      </c>
      <c r="Q187" s="38">
        <f t="shared" si="31"/>
        <v>147.82093398583922</v>
      </c>
      <c r="R187" s="39">
        <f t="shared" si="32"/>
        <v>168.26840749115101</v>
      </c>
      <c r="S187" s="21">
        <f t="shared" si="33"/>
        <v>0.66205568419945537</v>
      </c>
      <c r="T187" s="4">
        <f t="shared" si="34"/>
        <v>0.81366804300000339</v>
      </c>
      <c r="U187" s="4"/>
      <c r="V187" s="3"/>
      <c r="W187" s="3"/>
    </row>
    <row r="188" spans="1:23" x14ac:dyDescent="0.25">
      <c r="A188" s="7" t="s">
        <v>24</v>
      </c>
      <c r="B188" s="15">
        <v>2016</v>
      </c>
      <c r="C188" s="19">
        <v>0</v>
      </c>
      <c r="D188" s="20">
        <f t="shared" si="23"/>
        <v>0</v>
      </c>
      <c r="E188" s="21">
        <f t="shared" si="24"/>
        <v>1.2755102040816326E-3</v>
      </c>
      <c r="F188" s="19">
        <v>104</v>
      </c>
      <c r="G188" s="20">
        <f t="shared" si="25"/>
        <v>10816</v>
      </c>
      <c r="H188" s="26">
        <f t="shared" si="26"/>
        <v>76.027722823823524</v>
      </c>
      <c r="I188" s="19">
        <v>7.7089999999999996</v>
      </c>
      <c r="J188" s="20">
        <f t="shared" si="27"/>
        <v>59.428680999999997</v>
      </c>
      <c r="K188" s="26">
        <f t="shared" si="28"/>
        <v>9.7929200333188703E-3</v>
      </c>
      <c r="L188" s="19">
        <v>30</v>
      </c>
      <c r="M188" s="20">
        <f t="shared" si="29"/>
        <v>900</v>
      </c>
      <c r="N188" s="26">
        <f t="shared" si="30"/>
        <v>26.501483756767996</v>
      </c>
      <c r="O188" s="19">
        <v>21</v>
      </c>
      <c r="P188" s="35">
        <f>I188*$W$3+F188*$W$4+C188*$W$5+L188*$W$6+$W$7</f>
        <v>29.409926842999997</v>
      </c>
      <c r="Q188" s="38">
        <f t="shared" si="31"/>
        <v>17.29032174094127</v>
      </c>
      <c r="R188" s="39">
        <f t="shared" si="32"/>
        <v>18.077493520604222</v>
      </c>
      <c r="S188" s="21">
        <f t="shared" si="33"/>
        <v>70.726869504611898</v>
      </c>
      <c r="T188" s="4">
        <f t="shared" si="34"/>
        <v>-8.4099268429999974</v>
      </c>
      <c r="U188" s="4"/>
      <c r="V188" s="3"/>
      <c r="W188" s="3"/>
    </row>
    <row r="189" spans="1:23" x14ac:dyDescent="0.25">
      <c r="A189" s="7" t="s">
        <v>25</v>
      </c>
      <c r="B189" s="15">
        <v>2016</v>
      </c>
      <c r="C189" s="19">
        <v>0</v>
      </c>
      <c r="D189" s="20">
        <f t="shared" si="23"/>
        <v>0</v>
      </c>
      <c r="E189" s="21">
        <f t="shared" si="24"/>
        <v>1.2755102040816326E-3</v>
      </c>
      <c r="F189" s="19">
        <v>44</v>
      </c>
      <c r="G189" s="20">
        <f t="shared" si="25"/>
        <v>1936</v>
      </c>
      <c r="H189" s="26">
        <f t="shared" si="26"/>
        <v>2629.701192211578</v>
      </c>
      <c r="I189" s="19">
        <v>8.0909999999999993</v>
      </c>
      <c r="J189" s="20">
        <f t="shared" si="27"/>
        <v>65.464280999999986</v>
      </c>
      <c r="K189" s="26">
        <f t="shared" si="28"/>
        <v>0.23132173635984693</v>
      </c>
      <c r="L189" s="19">
        <v>8</v>
      </c>
      <c r="M189" s="20">
        <f t="shared" si="29"/>
        <v>64</v>
      </c>
      <c r="N189" s="26">
        <f t="shared" si="30"/>
        <v>283.99127967513539</v>
      </c>
      <c r="O189" s="19">
        <v>5</v>
      </c>
      <c r="P189" s="35">
        <f>I189*$W$3+F189*$W$4+C189*$W$5+L189*$W$6+$W$7</f>
        <v>10.979517757</v>
      </c>
      <c r="Q189" s="38">
        <f t="shared" si="31"/>
        <v>406.3515462307372</v>
      </c>
      <c r="R189" s="39">
        <f t="shared" si="32"/>
        <v>201.03398845020936</v>
      </c>
      <c r="S189" s="21">
        <f t="shared" si="33"/>
        <v>35.754632606278314</v>
      </c>
      <c r="T189" s="4">
        <f t="shared" si="34"/>
        <v>-5.979517757</v>
      </c>
      <c r="U189" s="4"/>
      <c r="V189" s="3"/>
      <c r="W189" s="3" t="s">
        <v>63</v>
      </c>
    </row>
    <row r="190" spans="1:23" x14ac:dyDescent="0.25">
      <c r="A190" s="7" t="s">
        <v>26</v>
      </c>
      <c r="B190" s="15">
        <v>2016</v>
      </c>
      <c r="C190" s="19">
        <v>0</v>
      </c>
      <c r="D190" s="20">
        <f t="shared" si="23"/>
        <v>0</v>
      </c>
      <c r="E190" s="21">
        <f t="shared" si="24"/>
        <v>1.2755102040816326E-3</v>
      </c>
      <c r="F190" s="19">
        <v>132</v>
      </c>
      <c r="G190" s="20">
        <f t="shared" si="25"/>
        <v>17424</v>
      </c>
      <c r="H190" s="26">
        <f t="shared" si="26"/>
        <v>1348.3134371095382</v>
      </c>
      <c r="I190" s="19">
        <v>7.2309999999999999</v>
      </c>
      <c r="J190" s="20">
        <f t="shared" si="27"/>
        <v>52.287360999999997</v>
      </c>
      <c r="K190" s="26">
        <f t="shared" si="28"/>
        <v>0.14367194044148476</v>
      </c>
      <c r="L190" s="19">
        <v>20</v>
      </c>
      <c r="M190" s="20">
        <f t="shared" si="29"/>
        <v>400</v>
      </c>
      <c r="N190" s="26">
        <f t="shared" si="30"/>
        <v>23.542300083298642</v>
      </c>
      <c r="O190" s="19">
        <v>19</v>
      </c>
      <c r="P190" s="35">
        <f>I190*$W$3+F190*$W$4+C190*$W$5+L190*$W$6+$W$7</f>
        <v>23.586128537000004</v>
      </c>
      <c r="Q190" s="38">
        <f t="shared" si="31"/>
        <v>37.922974802165761</v>
      </c>
      <c r="R190" s="39">
        <f t="shared" si="32"/>
        <v>2.4712931870004904</v>
      </c>
      <c r="S190" s="21">
        <f t="shared" si="33"/>
        <v>21.032574957885796</v>
      </c>
      <c r="T190" s="4">
        <f t="shared" si="34"/>
        <v>-4.586128537000004</v>
      </c>
      <c r="U190" s="4"/>
      <c r="V190" s="3"/>
      <c r="W190" s="3"/>
    </row>
    <row r="191" spans="1:23" x14ac:dyDescent="0.25">
      <c r="A191" s="7" t="s">
        <v>27</v>
      </c>
      <c r="B191" s="15">
        <v>2016</v>
      </c>
      <c r="C191" s="19">
        <v>0</v>
      </c>
      <c r="D191" s="20">
        <f t="shared" si="23"/>
        <v>0</v>
      </c>
      <c r="E191" s="21">
        <f t="shared" si="24"/>
        <v>1.2755102040816326E-3</v>
      </c>
      <c r="F191" s="19">
        <v>33</v>
      </c>
      <c r="G191" s="20">
        <f t="shared" si="25"/>
        <v>1089</v>
      </c>
      <c r="H191" s="26">
        <f t="shared" si="26"/>
        <v>3878.8746615993327</v>
      </c>
      <c r="I191" s="19">
        <v>6.7190000000000003</v>
      </c>
      <c r="J191" s="20">
        <f t="shared" si="27"/>
        <v>45.144961000000002</v>
      </c>
      <c r="K191" s="26">
        <f t="shared" si="28"/>
        <v>0.79395373635985411</v>
      </c>
      <c r="L191" s="19">
        <v>4</v>
      </c>
      <c r="M191" s="20">
        <f t="shared" si="29"/>
        <v>16</v>
      </c>
      <c r="N191" s="26">
        <f t="shared" si="30"/>
        <v>434.80760620574767</v>
      </c>
      <c r="O191" s="19">
        <v>4</v>
      </c>
      <c r="P191" s="35">
        <f>I191*$W$3+F191*$W$4+C191*$W$5+L191*$W$6+$W$7</f>
        <v>3.2183871130000021</v>
      </c>
      <c r="Q191" s="38">
        <f t="shared" si="31"/>
        <v>447.66787276134943</v>
      </c>
      <c r="R191" s="39">
        <f t="shared" si="32"/>
        <v>481.35377761330034</v>
      </c>
      <c r="S191" s="21">
        <f t="shared" si="33"/>
        <v>0.61091870512447144</v>
      </c>
      <c r="T191" s="4">
        <f t="shared" si="34"/>
        <v>0.78161288699999787</v>
      </c>
      <c r="U191" s="4"/>
      <c r="V191" s="3"/>
      <c r="W191" s="3"/>
    </row>
    <row r="192" spans="1:23" x14ac:dyDescent="0.25">
      <c r="A192" s="7" t="s">
        <v>28</v>
      </c>
      <c r="B192" s="15">
        <v>2016</v>
      </c>
      <c r="C192" s="19">
        <v>0</v>
      </c>
      <c r="D192" s="20">
        <f t="shared" si="23"/>
        <v>0</v>
      </c>
      <c r="E192" s="21">
        <f t="shared" si="24"/>
        <v>1.2755102040816326E-3</v>
      </c>
      <c r="F192" s="19">
        <v>97</v>
      </c>
      <c r="G192" s="20">
        <f t="shared" si="25"/>
        <v>9409</v>
      </c>
      <c r="H192" s="26">
        <f t="shared" si="26"/>
        <v>2.9562942523948594</v>
      </c>
      <c r="I192" s="19">
        <v>6.6710000000000003</v>
      </c>
      <c r="J192" s="20">
        <f t="shared" si="27"/>
        <v>44.502241000000005</v>
      </c>
      <c r="K192" s="26">
        <f t="shared" si="28"/>
        <v>0.88179765472720129</v>
      </c>
      <c r="L192" s="19">
        <v>13</v>
      </c>
      <c r="M192" s="20">
        <f t="shared" si="29"/>
        <v>169</v>
      </c>
      <c r="N192" s="26">
        <f t="shared" si="30"/>
        <v>140.47087151187009</v>
      </c>
      <c r="O192" s="19">
        <v>18</v>
      </c>
      <c r="P192" s="35">
        <f>I192*$W$3+F192*$W$4+C192*$W$5+L192*$W$6+$W$7</f>
        <v>14.332358416999998</v>
      </c>
      <c r="Q192" s="38">
        <f t="shared" si="31"/>
        <v>51.239301332778005</v>
      </c>
      <c r="R192" s="39">
        <f t="shared" si="32"/>
        <v>117.19805061360837</v>
      </c>
      <c r="S192" s="21">
        <f t="shared" si="33"/>
        <v>13.451594781350758</v>
      </c>
      <c r="T192" s="4">
        <f t="shared" si="34"/>
        <v>3.6676415830000018</v>
      </c>
      <c r="U192" s="4"/>
      <c r="V192" s="3"/>
      <c r="W192" s="3"/>
    </row>
    <row r="193" spans="1:23" x14ac:dyDescent="0.25">
      <c r="A193" s="7" t="s">
        <v>29</v>
      </c>
      <c r="B193" s="15">
        <v>2016</v>
      </c>
      <c r="C193" s="19">
        <v>0</v>
      </c>
      <c r="D193" s="20">
        <f t="shared" si="23"/>
        <v>0</v>
      </c>
      <c r="E193" s="21">
        <f t="shared" si="24"/>
        <v>1.2755102040816326E-3</v>
      </c>
      <c r="F193" s="19">
        <v>20</v>
      </c>
      <c r="G193" s="20">
        <f t="shared" si="25"/>
        <v>400</v>
      </c>
      <c r="H193" s="26">
        <f t="shared" si="26"/>
        <v>5667.1705799666797</v>
      </c>
      <c r="I193" s="19">
        <v>7.4029999999999996</v>
      </c>
      <c r="J193" s="20">
        <f t="shared" si="27"/>
        <v>54.804408999999993</v>
      </c>
      <c r="K193" s="26">
        <f t="shared" si="28"/>
        <v>4.2865899625157418E-2</v>
      </c>
      <c r="L193" s="19">
        <v>6</v>
      </c>
      <c r="M193" s="20">
        <f t="shared" si="29"/>
        <v>36</v>
      </c>
      <c r="N193" s="26">
        <f t="shared" si="30"/>
        <v>355.39944294044153</v>
      </c>
      <c r="O193" s="19">
        <v>7</v>
      </c>
      <c r="P193" s="35">
        <f>I193*$W$3+F193*$W$4+C193*$W$5+L193*$W$6+$W$7</f>
        <v>5.5719587809999993</v>
      </c>
      <c r="Q193" s="38">
        <f t="shared" si="31"/>
        <v>329.71889316951268</v>
      </c>
      <c r="R193" s="39">
        <f t="shared" si="32"/>
        <v>383.61940610105324</v>
      </c>
      <c r="S193" s="21">
        <f t="shared" si="33"/>
        <v>2.0393017231630077</v>
      </c>
      <c r="T193" s="4">
        <f t="shared" si="34"/>
        <v>1.4280412190000007</v>
      </c>
      <c r="U193" s="4"/>
      <c r="V193" s="3"/>
      <c r="W193" s="3"/>
    </row>
    <row r="194" spans="1:23" x14ac:dyDescent="0.25">
      <c r="A194" s="7" t="s">
        <v>30</v>
      </c>
      <c r="B194" s="15">
        <v>2016</v>
      </c>
      <c r="C194" s="19">
        <v>0</v>
      </c>
      <c r="D194" s="20">
        <f t="shared" si="23"/>
        <v>0</v>
      </c>
      <c r="E194" s="21">
        <f t="shared" si="24"/>
        <v>1.2755102040816326E-3</v>
      </c>
      <c r="F194" s="19">
        <v>61</v>
      </c>
      <c r="G194" s="20">
        <f t="shared" si="25"/>
        <v>3721</v>
      </c>
      <c r="H194" s="26">
        <f t="shared" si="26"/>
        <v>1175.1603758850474</v>
      </c>
      <c r="I194" s="19">
        <v>7.2949999999999999</v>
      </c>
      <c r="J194" s="20">
        <f t="shared" si="27"/>
        <v>53.217025</v>
      </c>
      <c r="K194" s="26">
        <f t="shared" si="28"/>
        <v>9.9250715951688454E-2</v>
      </c>
      <c r="L194" s="19">
        <v>9</v>
      </c>
      <c r="M194" s="20">
        <f t="shared" si="29"/>
        <v>81</v>
      </c>
      <c r="N194" s="26">
        <f t="shared" si="30"/>
        <v>251.28719804248234</v>
      </c>
      <c r="O194" s="19">
        <v>4</v>
      </c>
      <c r="P194" s="35">
        <f>I194*$W$3+F194*$W$4+C194*$W$5+L194*$W$6+$W$7</f>
        <v>10.612414465000004</v>
      </c>
      <c r="Q194" s="38">
        <f t="shared" si="31"/>
        <v>447.66787276134943</v>
      </c>
      <c r="R194" s="39">
        <f t="shared" si="32"/>
        <v>211.57880816160687</v>
      </c>
      <c r="S194" s="21">
        <f t="shared" si="33"/>
        <v>43.724025056941294</v>
      </c>
      <c r="T194" s="4">
        <f t="shared" si="34"/>
        <v>-6.6124144650000041</v>
      </c>
      <c r="U194" s="4"/>
      <c r="V194" s="3"/>
      <c r="W194" s="3"/>
    </row>
    <row r="195" spans="1:23" x14ac:dyDescent="0.25">
      <c r="A195" s="7" t="s">
        <v>31</v>
      </c>
      <c r="B195" s="15">
        <v>2016</v>
      </c>
      <c r="C195" s="19">
        <v>0</v>
      </c>
      <c r="D195" s="20">
        <f t="shared" si="23"/>
        <v>0</v>
      </c>
      <c r="E195" s="21">
        <f t="shared" si="24"/>
        <v>1.2755102040816326E-3</v>
      </c>
      <c r="F195" s="19">
        <v>142</v>
      </c>
      <c r="G195" s="20">
        <f t="shared" si="25"/>
        <v>20164</v>
      </c>
      <c r="H195" s="26">
        <f t="shared" si="26"/>
        <v>2182.7011922115794</v>
      </c>
      <c r="I195" s="19">
        <v>8.1590000000000007</v>
      </c>
      <c r="J195" s="20">
        <f t="shared" si="27"/>
        <v>66.569281000000018</v>
      </c>
      <c r="K195" s="26">
        <f t="shared" si="28"/>
        <v>0.30135618533943986</v>
      </c>
      <c r="L195" s="19">
        <v>68</v>
      </c>
      <c r="M195" s="20">
        <f t="shared" si="29"/>
        <v>4624</v>
      </c>
      <c r="N195" s="26">
        <f t="shared" si="30"/>
        <v>1861.7463817159512</v>
      </c>
      <c r="O195" s="19">
        <v>56</v>
      </c>
      <c r="P195" s="35">
        <f>I195*$W$3+F195*$W$4+C195*$W$5+L195*$W$6+$W$7</f>
        <v>59.238051992999999</v>
      </c>
      <c r="Q195" s="38">
        <f t="shared" si="31"/>
        <v>951.21889316951274</v>
      </c>
      <c r="R195" s="39">
        <f t="shared" si="32"/>
        <v>1161.4388156919963</v>
      </c>
      <c r="S195" s="21">
        <f t="shared" si="33"/>
        <v>10.484980709371266</v>
      </c>
      <c r="T195" s="4">
        <f t="shared" si="34"/>
        <v>-3.2380519929999991</v>
      </c>
      <c r="U195" s="4"/>
      <c r="V195" s="3"/>
      <c r="W195" s="3"/>
    </row>
    <row r="196" spans="1:23" x14ac:dyDescent="0.25">
      <c r="A196" s="7" t="s">
        <v>32</v>
      </c>
      <c r="B196" s="15">
        <v>2016</v>
      </c>
      <c r="C196" s="19">
        <v>0</v>
      </c>
      <c r="D196" s="20">
        <f t="shared" ref="D196:D198" si="35">C196^2</f>
        <v>0</v>
      </c>
      <c r="E196" s="21">
        <f t="shared" ref="E196:E198" si="36">(C196-$C$201)^2</f>
        <v>1.2755102040816326E-3</v>
      </c>
      <c r="F196" s="19">
        <v>28</v>
      </c>
      <c r="G196" s="20">
        <f t="shared" ref="G196:G198" si="37">F196*F196</f>
        <v>784</v>
      </c>
      <c r="H196" s="26">
        <f t="shared" ref="H196:H198" si="38">(F196-$F$201)^2</f>
        <v>4526.6807840483125</v>
      </c>
      <c r="I196" s="19">
        <v>7.8390000000000004</v>
      </c>
      <c r="J196" s="20">
        <f t="shared" ref="J196:J198" si="39">I196*I196</f>
        <v>61.449921000000003</v>
      </c>
      <c r="K196" s="26">
        <f t="shared" ref="K196:K198" si="40">(I196-$I$201)^2</f>
        <v>5.2422307788420504E-2</v>
      </c>
      <c r="L196" s="19">
        <v>4</v>
      </c>
      <c r="M196" s="20">
        <f t="shared" ref="M196:M198" si="41">L196*L196</f>
        <v>16</v>
      </c>
      <c r="N196" s="26">
        <f t="shared" ref="N196:N198" si="42">(L196-$L$201)^2</f>
        <v>434.80760620574767</v>
      </c>
      <c r="O196" s="19">
        <v>6</v>
      </c>
      <c r="P196" s="35">
        <f>I196*$W$3+F196*$W$4+C196*$W$5+L196*$W$6+$W$7</f>
        <v>6.2281833530000021</v>
      </c>
      <c r="Q196" s="38">
        <f t="shared" ref="Q196:Q198" si="43">(O196-$O$201)^2</f>
        <v>367.03521970012491</v>
      </c>
      <c r="R196" s="39">
        <f t="shared" ref="R196:R198" si="44">(P196-$O$201)^2</f>
        <v>358.34413948031323</v>
      </c>
      <c r="S196" s="21">
        <f t="shared" ref="S196:S198" si="45">(O196-P196)^2</f>
        <v>5.2067642586323584E-2</v>
      </c>
      <c r="T196" s="4">
        <f t="shared" ref="T196:T198" si="46">O196-P196</f>
        <v>-0.22818335300000214</v>
      </c>
      <c r="U196" s="4"/>
      <c r="V196" s="3"/>
      <c r="W196" s="3"/>
    </row>
    <row r="197" spans="1:23" x14ac:dyDescent="0.25">
      <c r="A197" s="7" t="s">
        <v>33</v>
      </c>
      <c r="B197" s="15">
        <v>2016</v>
      </c>
      <c r="C197" s="19">
        <v>0</v>
      </c>
      <c r="D197" s="20">
        <f t="shared" si="35"/>
        <v>0</v>
      </c>
      <c r="E197" s="21">
        <f t="shared" si="36"/>
        <v>1.2755102040816326E-3</v>
      </c>
      <c r="F197" s="19">
        <v>47</v>
      </c>
      <c r="G197" s="20">
        <f t="shared" si="37"/>
        <v>2209</v>
      </c>
      <c r="H197" s="26">
        <f t="shared" si="38"/>
        <v>2331.0175187421901</v>
      </c>
      <c r="I197" s="19">
        <v>7.9020000000000001</v>
      </c>
      <c r="J197" s="20">
        <f t="shared" si="39"/>
        <v>62.441604000000005</v>
      </c>
      <c r="K197" s="26">
        <f t="shared" si="40"/>
        <v>8.5240164931277215E-2</v>
      </c>
      <c r="L197" s="19">
        <v>3</v>
      </c>
      <c r="M197" s="20">
        <f t="shared" si="41"/>
        <v>9</v>
      </c>
      <c r="N197" s="26">
        <f t="shared" si="42"/>
        <v>477.51168783840075</v>
      </c>
      <c r="O197" s="19">
        <v>8</v>
      </c>
      <c r="P197" s="35">
        <f>I197*$W$3+F197*$W$4+C197*$W$5+L197*$W$6+$W$7</f>
        <v>7.3160249540000031</v>
      </c>
      <c r="Q197" s="38">
        <f t="shared" si="43"/>
        <v>294.40256663890045</v>
      </c>
      <c r="R197" s="39">
        <f t="shared" si="44"/>
        <v>318.34189951977754</v>
      </c>
      <c r="S197" s="21">
        <f t="shared" si="45"/>
        <v>0.46782186355069788</v>
      </c>
      <c r="T197" s="4">
        <f t="shared" si="46"/>
        <v>0.68397504599999692</v>
      </c>
      <c r="U197" s="4"/>
      <c r="V197" s="3"/>
      <c r="W197" s="3"/>
    </row>
    <row r="198" spans="1:23" ht="15.75" thickBot="1" x14ac:dyDescent="0.3">
      <c r="A198" s="7" t="s">
        <v>34</v>
      </c>
      <c r="B198" s="15">
        <v>2016</v>
      </c>
      <c r="C198" s="22">
        <v>0</v>
      </c>
      <c r="D198" s="23">
        <f t="shared" si="35"/>
        <v>0</v>
      </c>
      <c r="E198" s="24">
        <f t="shared" si="36"/>
        <v>1.2755102040816326E-3</v>
      </c>
      <c r="F198" s="22">
        <v>291</v>
      </c>
      <c r="G198" s="23">
        <f t="shared" si="37"/>
        <v>84681</v>
      </c>
      <c r="H198" s="27">
        <f t="shared" si="38"/>
        <v>38306.078743231992</v>
      </c>
      <c r="I198" s="22">
        <v>8.5090000000000003</v>
      </c>
      <c r="J198" s="23">
        <f t="shared" si="39"/>
        <v>72.403081</v>
      </c>
      <c r="K198" s="27">
        <f t="shared" si="40"/>
        <v>0.80812761391086652</v>
      </c>
      <c r="L198" s="22">
        <v>104</v>
      </c>
      <c r="M198" s="23">
        <f t="shared" si="41"/>
        <v>10816</v>
      </c>
      <c r="N198" s="27">
        <f t="shared" si="42"/>
        <v>6264.3994429404411</v>
      </c>
      <c r="O198" s="22">
        <v>121</v>
      </c>
      <c r="P198" s="36">
        <f>I198*$W$3+F198*$W$4+C198*$W$5+L198*$W$6+$W$7</f>
        <v>96.552912442999997</v>
      </c>
      <c r="Q198" s="40">
        <f t="shared" si="43"/>
        <v>9185.657668679718</v>
      </c>
      <c r="R198" s="41">
        <f t="shared" si="44"/>
        <v>5097.2102101458213</v>
      </c>
      <c r="S198" s="24">
        <f t="shared" si="45"/>
        <v>597.66009001962436</v>
      </c>
      <c r="T198" s="4">
        <f t="shared" si="46"/>
        <v>24.447087557000003</v>
      </c>
      <c r="U198" s="4"/>
      <c r="V198" s="3"/>
      <c r="W198" s="3"/>
    </row>
    <row r="199" spans="1:23" x14ac:dyDescent="0.25">
      <c r="Q199" s="79" t="s">
        <v>43</v>
      </c>
      <c r="R199" s="77" t="s">
        <v>44</v>
      </c>
      <c r="S199" s="78" t="s">
        <v>46</v>
      </c>
      <c r="T199" s="1">
        <f>SUM(T3:T198)</f>
        <v>1.0537264000067381E-2</v>
      </c>
    </row>
    <row r="200" spans="1:23" x14ac:dyDescent="0.25">
      <c r="A200" s="55" t="s">
        <v>41</v>
      </c>
      <c r="B200" s="9"/>
      <c r="C200" s="46">
        <f>SUM(C3:C198)</f>
        <v>7</v>
      </c>
      <c r="D200" s="47">
        <f>SUM(D3:D198)</f>
        <v>7</v>
      </c>
      <c r="E200" s="48">
        <f>SUM(E3:E198)</f>
        <v>6.7499999999999885</v>
      </c>
      <c r="F200" s="46">
        <f>SUM(F3:F198)</f>
        <v>18675</v>
      </c>
      <c r="G200" s="47">
        <f t="shared" ref="G200:O200" si="47">SUM(G3:G198)</f>
        <v>2827869</v>
      </c>
      <c r="H200" s="48">
        <f>SUM(H3:H198)</f>
        <v>1048503.5663265308</v>
      </c>
      <c r="I200" s="46">
        <f t="shared" si="47"/>
        <v>1491.5680000000004</v>
      </c>
      <c r="J200" s="47">
        <f t="shared" si="47"/>
        <v>11415.524447999998</v>
      </c>
      <c r="K200" s="48">
        <f>SUM(K3:K198)</f>
        <v>64.543495835068711</v>
      </c>
      <c r="L200" s="46">
        <f t="shared" si="47"/>
        <v>4871</v>
      </c>
      <c r="M200" s="47">
        <f t="shared" si="47"/>
        <v>267071</v>
      </c>
      <c r="N200" s="48">
        <f>SUM(N3:N198)</f>
        <v>146016.70918367349</v>
      </c>
      <c r="O200" s="49">
        <f t="shared" si="47"/>
        <v>4931</v>
      </c>
      <c r="P200" s="3"/>
      <c r="Q200" s="80">
        <f>SUM(Q3:Q198)</f>
        <v>128128.09693877553</v>
      </c>
      <c r="R200" s="81">
        <f>SUM(R3:R198)</f>
        <v>116465.62137759101</v>
      </c>
      <c r="S200" s="82">
        <f>SUM(S3:S198)</f>
        <v>11662.094530525326</v>
      </c>
    </row>
    <row r="201" spans="1:23" x14ac:dyDescent="0.25">
      <c r="A201" s="55" t="s">
        <v>42</v>
      </c>
      <c r="B201" s="9"/>
      <c r="C201" s="50">
        <f>AVERAGE(C3:C198)</f>
        <v>3.5714285714285712E-2</v>
      </c>
      <c r="D201" s="6"/>
      <c r="E201" s="6"/>
      <c r="F201" s="51">
        <f t="shared" ref="F201:O201" si="48">AVERAGE(F3:F198)</f>
        <v>95.280612244897952</v>
      </c>
      <c r="G201" s="6"/>
      <c r="H201" s="6"/>
      <c r="I201" s="52">
        <f t="shared" si="48"/>
        <v>7.6100408163265332</v>
      </c>
      <c r="J201" s="6"/>
      <c r="K201" s="6"/>
      <c r="L201" s="45">
        <f t="shared" si="48"/>
        <v>24.852040816326532</v>
      </c>
      <c r="M201" s="6"/>
      <c r="N201" s="6"/>
      <c r="O201" s="53">
        <f t="shared" si="48"/>
        <v>25.158163265306122</v>
      </c>
      <c r="P201" s="3"/>
      <c r="Q201" s="54"/>
      <c r="R201" s="54"/>
      <c r="S201" s="54"/>
    </row>
  </sheetData>
  <mergeCells count="3">
    <mergeCell ref="W12:W13"/>
    <mergeCell ref="V9:V10"/>
    <mergeCell ref="V12:V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BestData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latitude e5450</cp:lastModifiedBy>
  <dcterms:created xsi:type="dcterms:W3CDTF">2020-07-09T17:35:30Z</dcterms:created>
  <dcterms:modified xsi:type="dcterms:W3CDTF">2020-07-11T05:04:37Z</dcterms:modified>
</cp:coreProperties>
</file>