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80" windowHeight="8100"/>
  </bookViews>
  <sheets>
    <sheet name="Tabelle1" sheetId="1" r:id="rId1"/>
    <sheet name="Tabelle2" sheetId="2" r:id="rId2"/>
    <sheet name="Tabelle3" sheetId="3" r:id="rId3"/>
  </sheets>
  <calcPr calcId="145621"/>
  <fileRecoveryPr repairLoad="1"/>
</workbook>
</file>

<file path=xl/calcChain.xml><?xml version="1.0" encoding="utf-8"?>
<calcChain xmlns="http://schemas.openxmlformats.org/spreadsheetml/2006/main">
  <c r="C20" i="1" l="1"/>
  <c r="T21" i="1"/>
  <c r="T22" i="1"/>
  <c r="T23" i="1"/>
  <c r="T24" i="1"/>
  <c r="T25" i="1"/>
  <c r="T26" i="1"/>
  <c r="T27" i="1"/>
  <c r="T28" i="1"/>
  <c r="T29" i="1"/>
  <c r="T30" i="1"/>
  <c r="T20" i="1"/>
  <c r="D27" i="1"/>
  <c r="H27" i="1"/>
  <c r="R29" i="1"/>
  <c r="D28" i="1"/>
  <c r="H28" i="1"/>
  <c r="R30" i="1"/>
  <c r="D29" i="1"/>
  <c r="H29" i="1"/>
  <c r="R31" i="1"/>
  <c r="D26" i="1"/>
  <c r="H26" i="1"/>
  <c r="R28" i="1"/>
  <c r="C27" i="1"/>
  <c r="G27" i="1"/>
  <c r="R25" i="1"/>
  <c r="C28" i="1"/>
  <c r="G28" i="1"/>
  <c r="R26" i="1"/>
  <c r="C29" i="1"/>
  <c r="G29" i="1"/>
  <c r="R27" i="1"/>
  <c r="C26" i="1"/>
  <c r="G26" i="1"/>
  <c r="R24" i="1"/>
  <c r="B27" i="1"/>
  <c r="F27" i="1"/>
  <c r="R21" i="1"/>
  <c r="B28" i="1"/>
  <c r="F28" i="1"/>
  <c r="R22" i="1"/>
  <c r="B29" i="1"/>
  <c r="F29" i="1"/>
  <c r="R23" i="1"/>
  <c r="B26" i="1"/>
  <c r="F26" i="1"/>
  <c r="R20" i="1"/>
  <c r="D21" i="1"/>
  <c r="H21" i="1"/>
  <c r="Q29" i="1"/>
  <c r="D22" i="1"/>
  <c r="H22" i="1"/>
  <c r="Q30" i="1"/>
  <c r="D23" i="1"/>
  <c r="H23" i="1"/>
  <c r="Q31" i="1"/>
  <c r="D20" i="1"/>
  <c r="H20" i="1"/>
  <c r="Q28" i="1"/>
  <c r="C21" i="1"/>
  <c r="G21" i="1"/>
  <c r="Q25" i="1"/>
  <c r="C22" i="1"/>
  <c r="G22" i="1"/>
  <c r="Q26" i="1"/>
  <c r="C23" i="1"/>
  <c r="G23" i="1"/>
  <c r="Q27" i="1"/>
  <c r="G20" i="1"/>
  <c r="Q24" i="1"/>
  <c r="B21" i="1"/>
  <c r="F21" i="1"/>
  <c r="Q21" i="1"/>
  <c r="B22" i="1"/>
  <c r="F22" i="1"/>
  <c r="Q22" i="1"/>
  <c r="B23" i="1"/>
  <c r="F23" i="1"/>
  <c r="Q23" i="1"/>
  <c r="B20" i="1"/>
  <c r="F20" i="1"/>
  <c r="Q20" i="1"/>
  <c r="C13" i="1"/>
  <c r="F16" i="1"/>
  <c r="G16" i="1"/>
  <c r="H16" i="1"/>
  <c r="D16" i="1"/>
  <c r="C16" i="1"/>
  <c r="B16" i="1"/>
  <c r="F14" i="1"/>
  <c r="G14" i="1"/>
  <c r="H14" i="1"/>
  <c r="F15" i="1"/>
  <c r="G15" i="1"/>
  <c r="H15" i="1"/>
  <c r="G13" i="1"/>
  <c r="H13" i="1"/>
  <c r="F13" i="1"/>
  <c r="D15" i="1"/>
  <c r="D14" i="1"/>
  <c r="C15" i="1"/>
  <c r="C14" i="1"/>
  <c r="B15" i="1"/>
  <c r="B14" i="1"/>
  <c r="D13" i="1"/>
  <c r="B13" i="1"/>
  <c r="B5" i="1"/>
  <c r="F5" i="1"/>
  <c r="C5" i="1"/>
  <c r="G5" i="1"/>
  <c r="D5" i="1"/>
  <c r="H5" i="1"/>
  <c r="B6" i="1"/>
  <c r="F6" i="1"/>
  <c r="C6" i="1"/>
  <c r="G6" i="1"/>
  <c r="D6" i="1"/>
  <c r="H6" i="1"/>
  <c r="B7" i="1"/>
  <c r="F7" i="1"/>
  <c r="C7" i="1"/>
  <c r="G7" i="1"/>
  <c r="D7" i="1"/>
  <c r="H7" i="1"/>
  <c r="B8" i="1"/>
  <c r="F8" i="1"/>
  <c r="C8" i="1"/>
  <c r="G8" i="1"/>
  <c r="D8" i="1"/>
  <c r="H8" i="1"/>
  <c r="J20" i="1" a="1"/>
  <c r="J20" i="1"/>
  <c r="J26" i="1" a="1"/>
  <c r="J26" i="1"/>
</calcChain>
</file>

<file path=xl/sharedStrings.xml><?xml version="1.0" encoding="utf-8"?>
<sst xmlns="http://schemas.openxmlformats.org/spreadsheetml/2006/main" count="16" uniqueCount="15">
  <si>
    <t>float V = (5.0f * float( R2 )) / (float(R2) + (float(R1) * float(R)) + (float(R2) * float(C)));</t>
  </si>
  <si>
    <t>if(Reading &gt; 700) return 'D';</t>
  </si>
  <si>
    <t xml:space="preserve">  if(Reading &gt; 509) return 'E';</t>
  </si>
  <si>
    <t xml:space="preserve">  if(Reading &gt; 335) return 'F';</t>
  </si>
  <si>
    <t xml:space="preserve">  if(Reading &gt; 176) return 'G';</t>
  </si>
  <si>
    <t xml:space="preserve">  if(Reading &gt; 148) return 'H';</t>
  </si>
  <si>
    <t xml:space="preserve">  if(Reading &gt; 128) return 'I';</t>
  </si>
  <si>
    <t xml:space="preserve">  if(Reading &gt; 93) return 'J';</t>
  </si>
  <si>
    <t xml:space="preserve">  if(Reading &gt; 84) return 'K';</t>
  </si>
  <si>
    <t xml:space="preserve">  if(Reading &gt; 77) return 'L';</t>
  </si>
  <si>
    <t xml:space="preserve">  if(Reading &gt; 63) return 'B';</t>
  </si>
  <si>
    <t xml:space="preserve">  if(Reading &gt; 59) return 'A';</t>
  </si>
  <si>
    <t>R1</t>
  </si>
  <si>
    <t>R2</t>
  </si>
  <si>
    <t>U=R*I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</si>
</sst>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155115</xdr:colOff>
      <xdr:row>9</xdr:row>
      <xdr:rowOff>142874</xdr:rowOff>
    </xdr:from>
    <xdr:to>
      <xdr:col>14</xdr:col>
      <xdr:colOff>314325</xdr:colOff>
      <xdr:row>29</xdr:row>
      <xdr:rowOff>95249</xdr:rowOff>
    </xdr:to>
    <xdr:pic>
      <xdr:nvPicPr>
        <xdr:cNvPr id="2" name="Grafik 1" descr="http://playground.arduino.cc/uploads/Code/4x3_KeypadLayout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70" b="-792"/>
        <a:stretch/>
      </xdr:blipFill>
      <xdr:spPr bwMode="auto">
        <a:xfrm>
          <a:off x="7775115" y="1857374"/>
          <a:ext cx="3207210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D23" sqref="D23"/>
    </sheetView>
  </sheetViews>
  <sheetFormatPr baseColWidth="10" defaultRowHeight="15" x14ac:dyDescent="0.25"/>
  <sheetData>
    <row r="1" spans="1:17" x14ac:dyDescent="0.25">
      <c r="A1" t="s">
        <v>0</v>
      </c>
    </row>
    <row r="2" spans="1:17" x14ac:dyDescent="0.25">
      <c r="A2" t="s">
        <v>12</v>
      </c>
      <c r="B2">
        <v>4.7</v>
      </c>
    </row>
    <row r="3" spans="1:17" x14ac:dyDescent="0.25">
      <c r="A3" t="s">
        <v>13</v>
      </c>
      <c r="B3">
        <v>1</v>
      </c>
      <c r="C3">
        <v>10</v>
      </c>
    </row>
    <row r="4" spans="1:17" x14ac:dyDescent="0.25">
      <c r="B4">
        <v>0</v>
      </c>
      <c r="C4">
        <v>1</v>
      </c>
      <c r="D4">
        <v>2</v>
      </c>
    </row>
    <row r="5" spans="1:17" x14ac:dyDescent="0.25">
      <c r="A5">
        <v>0</v>
      </c>
      <c r="B5">
        <f>(5*$B$3)/($B$3+$B$2*$A5+$B$3*B$4)</f>
        <v>5</v>
      </c>
      <c r="C5">
        <f t="shared" ref="C5:D8" si="0">(5*$B$3)/($B$3+$B$2*$A5+$B$3*C$4)</f>
        <v>2.5</v>
      </c>
      <c r="D5">
        <f t="shared" si="0"/>
        <v>1.6666666666666667</v>
      </c>
      <c r="F5" s="1">
        <f>B5*(1023/5)</f>
        <v>1023</v>
      </c>
      <c r="G5" s="1">
        <f t="shared" ref="G5:H8" si="1">C5*(1023/5)</f>
        <v>511.5</v>
      </c>
      <c r="H5" s="1">
        <f t="shared" si="1"/>
        <v>341</v>
      </c>
      <c r="J5">
        <v>1023</v>
      </c>
      <c r="K5">
        <v>511</v>
      </c>
      <c r="L5">
        <v>341</v>
      </c>
    </row>
    <row r="6" spans="1:17" x14ac:dyDescent="0.25">
      <c r="A6">
        <v>1</v>
      </c>
      <c r="B6">
        <f>(5*$B$3)/($B$3+$B$2*$A6+$B$3*B$4)</f>
        <v>0.8771929824561403</v>
      </c>
      <c r="C6">
        <f t="shared" si="0"/>
        <v>0.74626865671641784</v>
      </c>
      <c r="D6">
        <f t="shared" si="0"/>
        <v>0.64935064935064934</v>
      </c>
      <c r="F6" s="1">
        <f>B6*(1023/5)</f>
        <v>179.4736842105263</v>
      </c>
      <c r="G6" s="1">
        <f t="shared" si="1"/>
        <v>152.68656716417908</v>
      </c>
      <c r="H6" s="1">
        <f t="shared" si="1"/>
        <v>132.85714285714286</v>
      </c>
      <c r="J6">
        <v>179</v>
      </c>
      <c r="K6">
        <v>152</v>
      </c>
      <c r="L6">
        <v>132</v>
      </c>
    </row>
    <row r="7" spans="1:17" x14ac:dyDescent="0.25">
      <c r="A7">
        <v>2</v>
      </c>
      <c r="B7">
        <f>(5*$B$3)/($B$3+$B$2*$A7+$B$3*B$4)</f>
        <v>0.48076923076923073</v>
      </c>
      <c r="C7">
        <f t="shared" si="0"/>
        <v>0.43859649122807015</v>
      </c>
      <c r="D7">
        <f t="shared" si="0"/>
        <v>0.40322580645161288</v>
      </c>
      <c r="F7" s="1">
        <f>B7*(1023/5)</f>
        <v>98.365384615384599</v>
      </c>
      <c r="G7" s="1">
        <f t="shared" si="1"/>
        <v>89.73684210526315</v>
      </c>
      <c r="H7" s="1">
        <f t="shared" si="1"/>
        <v>82.499999999999986</v>
      </c>
      <c r="J7">
        <v>98</v>
      </c>
      <c r="K7">
        <v>89</v>
      </c>
      <c r="L7">
        <v>82</v>
      </c>
    </row>
    <row r="8" spans="1:17" x14ac:dyDescent="0.25">
      <c r="A8">
        <v>3</v>
      </c>
      <c r="B8">
        <f>(5*$B$3)/($B$3+$B$2*$A8+$B$3*B$4)</f>
        <v>0.33112582781456951</v>
      </c>
      <c r="C8">
        <f t="shared" si="0"/>
        <v>0.3105590062111801</v>
      </c>
      <c r="D8">
        <f t="shared" si="0"/>
        <v>0.29239766081871343</v>
      </c>
      <c r="F8" s="1">
        <f>B8*(1023/5)</f>
        <v>67.74834437086092</v>
      </c>
      <c r="G8" s="1">
        <f t="shared" si="1"/>
        <v>63.54037267080745</v>
      </c>
      <c r="H8" s="1">
        <f t="shared" si="1"/>
        <v>59.824561403508767</v>
      </c>
      <c r="J8">
        <v>67</v>
      </c>
      <c r="K8">
        <v>63</v>
      </c>
      <c r="L8">
        <v>59</v>
      </c>
    </row>
    <row r="12" spans="1:17" x14ac:dyDescent="0.25">
      <c r="B12">
        <v>0</v>
      </c>
      <c r="C12">
        <v>1</v>
      </c>
      <c r="D12">
        <v>2</v>
      </c>
      <c r="Q12" s="1"/>
    </row>
    <row r="13" spans="1:17" x14ac:dyDescent="0.25">
      <c r="A13">
        <v>0</v>
      </c>
      <c r="B13">
        <f>1/1</f>
        <v>1</v>
      </c>
      <c r="C13">
        <f>1/(1+1)</f>
        <v>0.5</v>
      </c>
      <c r="D13">
        <f>1/(1+1+1)</f>
        <v>0.33333333333333331</v>
      </c>
      <c r="F13">
        <f t="shared" ref="F13:H16" si="2">B13*1023</f>
        <v>1023</v>
      </c>
      <c r="G13">
        <f t="shared" si="2"/>
        <v>511.5</v>
      </c>
      <c r="H13">
        <f t="shared" si="2"/>
        <v>341</v>
      </c>
      <c r="Q13" s="1"/>
    </row>
    <row r="14" spans="1:17" x14ac:dyDescent="0.25">
      <c r="A14">
        <v>1</v>
      </c>
      <c r="B14">
        <f>1/(1+4.7)</f>
        <v>0.17543859649122806</v>
      </c>
      <c r="C14">
        <f>1/(1+1+4.7)</f>
        <v>0.14925373134328357</v>
      </c>
      <c r="D14">
        <f>1/(1+1+1+4.7)</f>
        <v>0.12987012987012986</v>
      </c>
      <c r="F14">
        <f t="shared" si="2"/>
        <v>179.4736842105263</v>
      </c>
      <c r="G14">
        <f t="shared" si="2"/>
        <v>152.68656716417908</v>
      </c>
      <c r="H14">
        <f t="shared" si="2"/>
        <v>132.85714285714283</v>
      </c>
      <c r="Q14" s="1"/>
    </row>
    <row r="15" spans="1:17" x14ac:dyDescent="0.25">
      <c r="A15">
        <v>2</v>
      </c>
      <c r="B15">
        <f>1/(1+4.7+4.7)</f>
        <v>9.6153846153846145E-2</v>
      </c>
      <c r="C15">
        <f>1/(1+1+4.7+4.7)</f>
        <v>8.771929824561403E-2</v>
      </c>
      <c r="D15">
        <f>1/(1+1+1+4.7+4.7)</f>
        <v>8.0645161290322578E-2</v>
      </c>
      <c r="F15">
        <f t="shared" si="2"/>
        <v>98.365384615384613</v>
      </c>
      <c r="G15">
        <f t="shared" si="2"/>
        <v>89.73684210526315</v>
      </c>
      <c r="H15">
        <f t="shared" si="2"/>
        <v>82.5</v>
      </c>
      <c r="Q15" s="1"/>
    </row>
    <row r="16" spans="1:17" x14ac:dyDescent="0.25">
      <c r="A16">
        <v>3</v>
      </c>
      <c r="B16">
        <f>1/(1+4.7+4.7+4.7)</f>
        <v>6.6225165562913899E-2</v>
      </c>
      <c r="C16">
        <f>1/(1+1+4.7+4.7+4.7)</f>
        <v>6.2111801242236017E-2</v>
      </c>
      <c r="D16">
        <f>1/(1+1+1+4.7+4.7+4.7)</f>
        <v>5.8479532163742687E-2</v>
      </c>
      <c r="F16">
        <f t="shared" si="2"/>
        <v>67.74834437086092</v>
      </c>
      <c r="G16">
        <f t="shared" si="2"/>
        <v>63.540372670807443</v>
      </c>
      <c r="H16">
        <f t="shared" si="2"/>
        <v>59.824561403508767</v>
      </c>
      <c r="Q16" s="1"/>
    </row>
    <row r="17" spans="1:21" x14ac:dyDescent="0.25">
      <c r="Q17" s="1"/>
    </row>
    <row r="18" spans="1:21" x14ac:dyDescent="0.25">
      <c r="A18" t="s">
        <v>0</v>
      </c>
      <c r="Q18" s="1"/>
    </row>
    <row r="19" spans="1:21" x14ac:dyDescent="0.25">
      <c r="B19">
        <v>0</v>
      </c>
      <c r="C19">
        <v>1</v>
      </c>
      <c r="D19">
        <v>2</v>
      </c>
      <c r="Q19" s="1"/>
    </row>
    <row r="20" spans="1:21" x14ac:dyDescent="0.25">
      <c r="A20">
        <v>0</v>
      </c>
      <c r="B20">
        <f>$C$3/(B$19*$B$3+$C$3+$A20*$B$2)</f>
        <v>1</v>
      </c>
      <c r="C20">
        <f>$C$3/(C$19*$B$3+$C$3+$A20*$B$2)</f>
        <v>0.90909090909090906</v>
      </c>
      <c r="D20">
        <f t="shared" ref="C20:D23" si="3">$C$3/(D$19*$B$3+$C$3+$A20*$B$2)</f>
        <v>0.83333333333333337</v>
      </c>
      <c r="F20" s="1">
        <f t="shared" ref="F20:H23" si="4">B20*(1023)</f>
        <v>1023</v>
      </c>
      <c r="G20" s="1">
        <f t="shared" si="4"/>
        <v>930</v>
      </c>
      <c r="H20" s="1">
        <f t="shared" si="4"/>
        <v>852.5</v>
      </c>
      <c r="I20" s="1"/>
      <c r="J20" s="2">
        <f t="array" ref="J20">MIN(IF(ABS(Q20:Q31-TRANSPOSE(Q20:Q31))&gt;0,ABS(Q20:Q31-TRANSPOSE(Q20:Q31))))</f>
        <v>16</v>
      </c>
      <c r="Q20" s="1">
        <f>ROUND(F20,0)</f>
        <v>1023</v>
      </c>
      <c r="R20" s="1">
        <f>ROUND(F26,0)</f>
        <v>1023</v>
      </c>
      <c r="S20" s="1"/>
      <c r="T20" s="1">
        <f>U20-U21</f>
        <v>93</v>
      </c>
      <c r="U20">
        <v>1023</v>
      </c>
    </row>
    <row r="21" spans="1:21" x14ac:dyDescent="0.25">
      <c r="A21">
        <v>1</v>
      </c>
      <c r="B21">
        <f>$C$3/(B$19*$B$3+$C$3+$A21*$B$2)</f>
        <v>0.68027210884353739</v>
      </c>
      <c r="C21">
        <f t="shared" si="3"/>
        <v>0.63694267515923575</v>
      </c>
      <c r="D21">
        <f t="shared" si="3"/>
        <v>0.5988023952095809</v>
      </c>
      <c r="F21" s="1">
        <f t="shared" si="4"/>
        <v>695.91836734693879</v>
      </c>
      <c r="G21" s="1">
        <f t="shared" si="4"/>
        <v>651.59235668789813</v>
      </c>
      <c r="H21" s="1">
        <f t="shared" si="4"/>
        <v>612.57485029940131</v>
      </c>
      <c r="I21" s="1"/>
      <c r="Q21" s="1">
        <f>ROUND(F21,0)</f>
        <v>696</v>
      </c>
      <c r="R21" s="1">
        <f t="shared" ref="R21:R23" si="5">ROUND(F27,0)</f>
        <v>179</v>
      </c>
      <c r="S21" s="1"/>
      <c r="T21" s="1">
        <f t="shared" ref="T21:T30" si="6">U21-U22</f>
        <v>77</v>
      </c>
      <c r="U21">
        <v>930</v>
      </c>
    </row>
    <row r="22" spans="1:21" x14ac:dyDescent="0.25">
      <c r="A22">
        <v>2</v>
      </c>
      <c r="B22">
        <f>$C$3/(B$19*$B$3+$C$3+$A22*$B$2)</f>
        <v>0.51546391752577325</v>
      </c>
      <c r="C22">
        <f t="shared" si="3"/>
        <v>0.49019607843137258</v>
      </c>
      <c r="D22">
        <f t="shared" si="3"/>
        <v>0.46728971962616828</v>
      </c>
      <c r="F22" s="1">
        <f t="shared" si="4"/>
        <v>527.31958762886609</v>
      </c>
      <c r="G22" s="1">
        <f t="shared" si="4"/>
        <v>501.47058823529414</v>
      </c>
      <c r="H22" s="1">
        <f t="shared" si="4"/>
        <v>478.03738317757012</v>
      </c>
      <c r="I22" s="1"/>
      <c r="Q22" s="1">
        <f>ROUND(F22,0)</f>
        <v>527</v>
      </c>
      <c r="R22" s="1">
        <f t="shared" si="5"/>
        <v>98</v>
      </c>
      <c r="S22" s="1"/>
      <c r="T22" s="1">
        <f t="shared" si="6"/>
        <v>157</v>
      </c>
      <c r="U22">
        <v>853</v>
      </c>
    </row>
    <row r="23" spans="1:21" x14ac:dyDescent="0.25">
      <c r="A23">
        <v>3</v>
      </c>
      <c r="B23">
        <f>$C$3/(B$19*$B$3+$C$3+$A23*$B$2)</f>
        <v>0.41493775933609955</v>
      </c>
      <c r="C23">
        <f t="shared" si="3"/>
        <v>0.39840637450199201</v>
      </c>
      <c r="D23">
        <f t="shared" si="3"/>
        <v>0.38314176245210724</v>
      </c>
      <c r="F23" s="1">
        <f t="shared" si="4"/>
        <v>424.48132780082983</v>
      </c>
      <c r="G23" s="1">
        <f t="shared" si="4"/>
        <v>407.56972111553785</v>
      </c>
      <c r="H23" s="1">
        <f t="shared" si="4"/>
        <v>391.9540229885057</v>
      </c>
      <c r="I23" s="1"/>
      <c r="Q23" s="1">
        <f>ROUND(F23,0)</f>
        <v>424</v>
      </c>
      <c r="R23" s="1">
        <f t="shared" si="5"/>
        <v>68</v>
      </c>
      <c r="S23" s="1"/>
      <c r="T23" s="1">
        <f t="shared" si="6"/>
        <v>44</v>
      </c>
      <c r="U23">
        <v>696</v>
      </c>
    </row>
    <row r="24" spans="1:21" x14ac:dyDescent="0.25">
      <c r="F24" s="1"/>
      <c r="G24" s="1"/>
      <c r="H24" s="1"/>
      <c r="I24" s="1"/>
      <c r="Q24" s="1">
        <f>ROUND(G20,0)</f>
        <v>930</v>
      </c>
      <c r="R24" s="1">
        <f>ROUND(G26,0)</f>
        <v>512</v>
      </c>
      <c r="T24" s="1">
        <f t="shared" si="6"/>
        <v>39</v>
      </c>
      <c r="U24">
        <v>652</v>
      </c>
    </row>
    <row r="25" spans="1:21" x14ac:dyDescent="0.25">
      <c r="A25">
        <v>1</v>
      </c>
      <c r="B25">
        <v>0</v>
      </c>
      <c r="C25">
        <v>1</v>
      </c>
      <c r="D25">
        <v>2</v>
      </c>
      <c r="Q25" s="1">
        <f>ROUND(G21,0)</f>
        <v>652</v>
      </c>
      <c r="R25" s="1">
        <f t="shared" ref="R25:R27" si="7">ROUND(G27,0)</f>
        <v>153</v>
      </c>
      <c r="T25" s="1">
        <f t="shared" si="6"/>
        <v>86</v>
      </c>
      <c r="U25">
        <v>613</v>
      </c>
    </row>
    <row r="26" spans="1:21" x14ac:dyDescent="0.25">
      <c r="A26">
        <v>0</v>
      </c>
      <c r="B26">
        <f>($A$25)/(B$19*$B$3+$A$25+$A26*$B$2)</f>
        <v>1</v>
      </c>
      <c r="C26">
        <f t="shared" ref="C26:D29" si="8">($A$25)/(C$19*$B$3+$A$25+$A26*$B$2)</f>
        <v>0.5</v>
      </c>
      <c r="D26">
        <f t="shared" si="8"/>
        <v>0.33333333333333331</v>
      </c>
      <c r="F26" s="1">
        <f t="shared" ref="F26:H29" si="9">B26*(1023)</f>
        <v>1023</v>
      </c>
      <c r="G26" s="1">
        <f t="shared" si="9"/>
        <v>511.5</v>
      </c>
      <c r="H26" s="1">
        <f t="shared" si="9"/>
        <v>341</v>
      </c>
      <c r="J26" s="2">
        <f t="array" ref="J26">MIN(IF(ABS(R20:R31-TRANSPOSE(R20:R31))&gt;0,ABS(R20:R31-TRANSPOSE(R20:R31))))</f>
        <v>4</v>
      </c>
      <c r="Q26" s="1">
        <f>ROUND(G22,0)</f>
        <v>501</v>
      </c>
      <c r="R26" s="1">
        <f t="shared" si="7"/>
        <v>90</v>
      </c>
      <c r="T26" s="1">
        <f t="shared" si="6"/>
        <v>26</v>
      </c>
      <c r="U26">
        <v>527</v>
      </c>
    </row>
    <row r="27" spans="1:21" x14ac:dyDescent="0.25">
      <c r="A27">
        <v>1</v>
      </c>
      <c r="B27">
        <f>($A$25)/(B$19*$B$3+$A$25+$A27*$B$2)</f>
        <v>0.17543859649122806</v>
      </c>
      <c r="C27">
        <f t="shared" si="8"/>
        <v>0.14925373134328357</v>
      </c>
      <c r="D27">
        <f t="shared" si="8"/>
        <v>0.12987012987012986</v>
      </c>
      <c r="F27" s="1">
        <f t="shared" si="9"/>
        <v>179.4736842105263</v>
      </c>
      <c r="G27" s="1">
        <f t="shared" si="9"/>
        <v>152.68656716417908</v>
      </c>
      <c r="H27" s="1">
        <f t="shared" si="9"/>
        <v>132.85714285714283</v>
      </c>
      <c r="Q27" s="1">
        <f>ROUND(G23,0)</f>
        <v>408</v>
      </c>
      <c r="R27" s="1">
        <f t="shared" si="7"/>
        <v>64</v>
      </c>
      <c r="T27" s="1">
        <f t="shared" si="6"/>
        <v>23</v>
      </c>
      <c r="U27">
        <v>501</v>
      </c>
    </row>
    <row r="28" spans="1:21" x14ac:dyDescent="0.25">
      <c r="A28">
        <v>2</v>
      </c>
      <c r="B28">
        <f>($A$25)/(B$19*$B$3+$A$25+$A28*$B$2)</f>
        <v>9.6153846153846145E-2</v>
      </c>
      <c r="C28">
        <f t="shared" si="8"/>
        <v>8.771929824561403E-2</v>
      </c>
      <c r="D28">
        <f t="shared" si="8"/>
        <v>8.0645161290322578E-2</v>
      </c>
      <c r="F28" s="1">
        <f t="shared" si="9"/>
        <v>98.365384615384613</v>
      </c>
      <c r="G28" s="1">
        <f t="shared" si="9"/>
        <v>89.73684210526315</v>
      </c>
      <c r="H28" s="1">
        <f t="shared" si="9"/>
        <v>82.5</v>
      </c>
      <c r="Q28" s="1">
        <f>ROUND(H20,0)</f>
        <v>853</v>
      </c>
      <c r="R28" s="1">
        <f>ROUND(H26,0)</f>
        <v>341</v>
      </c>
      <c r="T28" s="1">
        <f t="shared" si="6"/>
        <v>54</v>
      </c>
      <c r="U28">
        <v>478</v>
      </c>
    </row>
    <row r="29" spans="1:21" x14ac:dyDescent="0.25">
      <c r="A29">
        <v>3</v>
      </c>
      <c r="B29">
        <f>($A$25)/(B$19*$B$3+$A$25+$A29*$B$2)</f>
        <v>6.6225165562913899E-2</v>
      </c>
      <c r="C29">
        <f t="shared" si="8"/>
        <v>6.2111801242236017E-2</v>
      </c>
      <c r="D29">
        <f t="shared" si="8"/>
        <v>5.8479532163742687E-2</v>
      </c>
      <c r="F29" s="1">
        <f t="shared" si="9"/>
        <v>67.74834437086092</v>
      </c>
      <c r="G29" s="1">
        <f t="shared" si="9"/>
        <v>63.540372670807443</v>
      </c>
      <c r="H29" s="1">
        <f t="shared" si="9"/>
        <v>59.824561403508767</v>
      </c>
      <c r="Q29" s="1">
        <f>ROUND(H21,0)</f>
        <v>613</v>
      </c>
      <c r="R29" s="1">
        <f>ROUND(H27,0)</f>
        <v>133</v>
      </c>
      <c r="T29" s="1">
        <f t="shared" si="6"/>
        <v>16</v>
      </c>
      <c r="U29">
        <v>424</v>
      </c>
    </row>
    <row r="30" spans="1:21" x14ac:dyDescent="0.25">
      <c r="Q30" s="1">
        <f>ROUND(H22,0)</f>
        <v>478</v>
      </c>
      <c r="R30" s="1">
        <f>ROUND(H28,0)</f>
        <v>83</v>
      </c>
      <c r="T30" s="1">
        <f t="shared" si="6"/>
        <v>16</v>
      </c>
      <c r="U30">
        <v>408</v>
      </c>
    </row>
    <row r="31" spans="1:21" x14ac:dyDescent="0.25">
      <c r="Q31" s="1">
        <f>ROUND(H23,0)</f>
        <v>392</v>
      </c>
      <c r="R31" s="1">
        <f>ROUND(H29,0)</f>
        <v>60</v>
      </c>
      <c r="T31" s="1"/>
      <c r="U31">
        <v>392</v>
      </c>
    </row>
    <row r="38" spans="1:7" x14ac:dyDescent="0.25">
      <c r="A38" t="s">
        <v>1</v>
      </c>
      <c r="G38" t="s">
        <v>14</v>
      </c>
    </row>
    <row r="39" spans="1:7" x14ac:dyDescent="0.25">
      <c r="A39" t="s">
        <v>2</v>
      </c>
    </row>
    <row r="40" spans="1:7" x14ac:dyDescent="0.25">
      <c r="A40" t="s">
        <v>3</v>
      </c>
    </row>
    <row r="41" spans="1:7" x14ac:dyDescent="0.25">
      <c r="A41" t="s">
        <v>4</v>
      </c>
    </row>
    <row r="42" spans="1:7" x14ac:dyDescent="0.25">
      <c r="A42" t="s">
        <v>5</v>
      </c>
    </row>
    <row r="43" spans="1:7" x14ac:dyDescent="0.25">
      <c r="A43" t="s">
        <v>6</v>
      </c>
    </row>
    <row r="44" spans="1:7" x14ac:dyDescent="0.25">
      <c r="A44" t="s">
        <v>7</v>
      </c>
    </row>
    <row r="45" spans="1:7" x14ac:dyDescent="0.25">
      <c r="A45" t="s">
        <v>8</v>
      </c>
    </row>
    <row r="46" spans="1:7" x14ac:dyDescent="0.25">
      <c r="A46" t="s">
        <v>9</v>
      </c>
    </row>
    <row r="47" spans="1:7" x14ac:dyDescent="0.25">
      <c r="A47" t="s">
        <v>10</v>
      </c>
    </row>
    <row r="48" spans="1:7" x14ac:dyDescent="0.25">
      <c r="A48" t="s">
        <v>11</v>
      </c>
    </row>
  </sheetData>
  <sortState ref="U20:U31">
    <sortCondition descending="1" ref="U20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Kapsch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Demmer</dc:creator>
  <cp:lastModifiedBy>Stefan Demmer</cp:lastModifiedBy>
  <dcterms:created xsi:type="dcterms:W3CDTF">2016-02-22T09:27:39Z</dcterms:created>
  <dcterms:modified xsi:type="dcterms:W3CDTF">2016-03-21T15:24:13Z</dcterms:modified>
</cp:coreProperties>
</file>